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7512" windowHeight="58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'Sheet1'!$A$1:$Q$151</definedName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<sst xmlns="http://schemas.openxmlformats.org/spreadsheetml/2006/main" count="232" uniqueCount="142">
  <si>
    <t>BAR 
MARK</t>
  </si>
  <si>
    <t>BAR DIA (mm)</t>
  </si>
  <si>
    <t>BAR LENGTH (mm)</t>
  </si>
  <si>
    <t>NO MEMBER</t>
  </si>
  <si>
    <t>NO OF BARS IN EACH MEMBER</t>
  </si>
  <si>
    <t>TOTAL NO OF BARS</t>
  </si>
  <si>
    <t>TOTAL LENGTH (m)</t>
  </si>
  <si>
    <t>UNIT WEIGHT (kg)</t>
  </si>
  <si>
    <t>SHAPE CODE</t>
  </si>
  <si>
    <t>DIMENSIONS (mm)</t>
  </si>
  <si>
    <t>a</t>
  </si>
  <si>
    <t>b</t>
  </si>
  <si>
    <t>c</t>
  </si>
  <si>
    <t>S2</t>
  </si>
  <si>
    <t>d</t>
  </si>
  <si>
    <t>e</t>
  </si>
  <si>
    <t>DECK SLAB AND RAILING</t>
  </si>
  <si>
    <t>kg</t>
  </si>
  <si>
    <t>P1</t>
  </si>
  <si>
    <t>P2</t>
  </si>
  <si>
    <t>R2</t>
  </si>
  <si>
    <t>R1</t>
  </si>
  <si>
    <t>A</t>
  </si>
  <si>
    <t>B</t>
  </si>
  <si>
    <t>G1</t>
  </si>
  <si>
    <t>G2</t>
  </si>
  <si>
    <t>S</t>
  </si>
  <si>
    <t>Y</t>
  </si>
  <si>
    <t>X</t>
  </si>
  <si>
    <t>ABUTMENT &amp; WING WALL</t>
  </si>
  <si>
    <t>H1</t>
  </si>
  <si>
    <t>H2</t>
  </si>
  <si>
    <t>COMPO-
NENT</t>
  </si>
  <si>
    <t>S1</t>
  </si>
  <si>
    <t>S3</t>
  </si>
  <si>
    <t>S4</t>
  </si>
  <si>
    <t>D1</t>
  </si>
  <si>
    <t>C1</t>
  </si>
  <si>
    <t>C2</t>
  </si>
  <si>
    <t>Q1</t>
  </si>
  <si>
    <t>GIRDER</t>
  </si>
  <si>
    <t>G3</t>
  </si>
  <si>
    <t>D2</t>
  </si>
  <si>
    <t>D3</t>
  </si>
  <si>
    <t>D4</t>
  </si>
  <si>
    <t>SUB TOTAL</t>
  </si>
  <si>
    <t>C</t>
  </si>
  <si>
    <t>D</t>
  </si>
  <si>
    <t>PIER CAP</t>
  </si>
  <si>
    <t>TOTAL=(S.T.X2)</t>
  </si>
  <si>
    <t>DECK SLAB</t>
  </si>
  <si>
    <t>Q2</t>
  </si>
  <si>
    <t>S5</t>
  </si>
  <si>
    <t>G10</t>
  </si>
  <si>
    <t>TOTAL WEIGHT (kg)</t>
  </si>
  <si>
    <t>SPECING</t>
  </si>
  <si>
    <t xml:space="preserve"> TOTAL=(S.T.X9)</t>
  </si>
  <si>
    <t>TOTAL=(S.T.X6)</t>
  </si>
  <si>
    <t xml:space="preserve">RAILING/D. SLAB </t>
  </si>
  <si>
    <t>TOTAL=(S.T.X3)</t>
  </si>
  <si>
    <t>R3</t>
  </si>
  <si>
    <t>W1</t>
  </si>
  <si>
    <t>G8</t>
  </si>
  <si>
    <t>WALK WAY</t>
  </si>
  <si>
    <t>E1</t>
  </si>
  <si>
    <t>E2</t>
  </si>
  <si>
    <t>kg, Girder &amp; Dia phragm</t>
  </si>
  <si>
    <t>G9</t>
  </si>
  <si>
    <t>kg,      PILE abutment &amp; Pier</t>
  </si>
  <si>
    <t>PILE  ABUTMENT &amp; PIER</t>
  </si>
  <si>
    <t>Grand Total</t>
  </si>
  <si>
    <t>kg, Abutment &amp; Wing Wall</t>
  </si>
  <si>
    <t>PIER PILE CAP</t>
  </si>
  <si>
    <t xml:space="preserve">                                                                                                                                                                                                                             SUB TOTAL</t>
  </si>
  <si>
    <t xml:space="preserve">                                                                                                                                                                                                                          SUB TOTAL</t>
  </si>
  <si>
    <t xml:space="preserve">                                                                                                                                                                                                                 TOTAL =(S.T.X2)</t>
  </si>
  <si>
    <t>J</t>
  </si>
  <si>
    <t xml:space="preserve">                                                                                                                                                                                                                            SUB TOTAL</t>
  </si>
  <si>
    <t xml:space="preserve">                                                                                                                                                                                                                TOTAL =(S.T.X6)</t>
  </si>
  <si>
    <t xml:space="preserve">                                                                                                                                                                                                                 SUB TOTAL</t>
  </si>
  <si>
    <t xml:space="preserve">                                                                                                                                                                                                                   TOTAL =(S.T.X2 )</t>
  </si>
  <si>
    <t>PIER COLUMN</t>
  </si>
  <si>
    <t>PIER PILE CAP, PIER COLUMN &amp; PIER CAP</t>
  </si>
  <si>
    <t xml:space="preserve">                                                                                                                                                                                                                    TOTAL =(S.T.X2 )</t>
  </si>
  <si>
    <t xml:space="preserve">                                                                                                                                                                                                                   TOTAL =(S.T.X6 )</t>
  </si>
  <si>
    <t>PILE  PIER</t>
  </si>
  <si>
    <t>kg,  Deck slab &amp; Railing</t>
  </si>
  <si>
    <t>A1</t>
  </si>
  <si>
    <t>I</t>
  </si>
  <si>
    <t>K</t>
  </si>
  <si>
    <t>U1</t>
  </si>
  <si>
    <t>R1_Verri.</t>
  </si>
  <si>
    <t>R4</t>
  </si>
  <si>
    <t>E3</t>
  </si>
  <si>
    <t>V1</t>
  </si>
  <si>
    <t>T2</t>
  </si>
  <si>
    <t>T1_Verri</t>
  </si>
  <si>
    <t>F</t>
  </si>
  <si>
    <t>E</t>
  </si>
  <si>
    <t>G</t>
  </si>
  <si>
    <t>L</t>
  </si>
  <si>
    <t>S3/S2</t>
  </si>
  <si>
    <t>kg,   PIER</t>
  </si>
  <si>
    <t xml:space="preserve">GROSS TOTAL </t>
  </si>
  <si>
    <t>KG</t>
  </si>
  <si>
    <t>GIRDER 20M</t>
  </si>
  <si>
    <t>T1</t>
  </si>
  <si>
    <t xml:space="preserve">B. SEATS  ABUTMENT </t>
  </si>
  <si>
    <t xml:space="preserve">B.SEATS PIER </t>
  </si>
  <si>
    <t>BRACING</t>
  </si>
  <si>
    <t>P12</t>
  </si>
  <si>
    <t>P13</t>
  </si>
  <si>
    <t>4,5</t>
  </si>
  <si>
    <t>P14</t>
  </si>
  <si>
    <t>TOTAL=(S.TX6)</t>
  </si>
  <si>
    <t>TOTAL=(S.TX4)</t>
  </si>
  <si>
    <t>RAILING/  W.WALL-</t>
  </si>
  <si>
    <t>PILE  ABUTMENT</t>
  </si>
  <si>
    <t xml:space="preserve"> TOTAL=(S.T.X22 )</t>
  </si>
  <si>
    <t xml:space="preserve"> TOTAL=(S.T.X16 )</t>
  </si>
  <si>
    <t xml:space="preserve">ABUTMENT PILE CAP </t>
  </si>
  <si>
    <t xml:space="preserve"> TOTAL=(S.T.X2)</t>
  </si>
  <si>
    <t xml:space="preserve">ABUTMENT WALL(E.F.) </t>
  </si>
  <si>
    <t xml:space="preserve">ABUTMENT WALL(W.F.) </t>
  </si>
  <si>
    <t xml:space="preserve"> ABUTMENT CAP &amp;  BALLAST WALL</t>
  </si>
  <si>
    <t>M1</t>
  </si>
  <si>
    <t>O</t>
  </si>
  <si>
    <t>N1</t>
  </si>
  <si>
    <t>P</t>
  </si>
  <si>
    <t xml:space="preserve">WING WALL (E.F.) </t>
  </si>
  <si>
    <t xml:space="preserve">WING WALL (W/F) </t>
  </si>
  <si>
    <t>TOTAL=(S.T.X4)</t>
  </si>
  <si>
    <t>G11</t>
  </si>
  <si>
    <t>Bar Chart of  51.0m Long RCC Girder Bridge on Jabbarganj bazar - Bakshhinganj UZR Via Khewarchar GPS road at Ch. 1+034Km. (Road ID: 339075030) Upazila: Bakshigonj , District: Jamalpur</t>
  </si>
  <si>
    <t>S4_M</t>
  </si>
  <si>
    <t>S4_E</t>
  </si>
  <si>
    <t>F1</t>
  </si>
  <si>
    <t>EXT</t>
  </si>
  <si>
    <t>F2</t>
  </si>
  <si>
    <t>150-200-250</t>
  </si>
  <si>
    <t>DIA-
PHRAGM END</t>
  </si>
  <si>
    <t>DIA-
PHRAGM MID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</si>
</sst>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00000"/>
    <numFmt numFmtId="168" formatCode="0.0000000"/>
    <numFmt numFmtId="169" formatCode="0.0"/>
    <numFmt numFmtId="170" formatCode="B2d\-mmm"/>
  </numFmts>
  <fonts count="4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4" fillId="32" borderId="10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ont="1" applyFill="1" applyBorder="1" applyAlignment="1">
      <alignment/>
    </xf>
    <xf numFmtId="0" fontId="4" fillId="32" borderId="12" xfId="0" applyFont="1" applyFill="1" applyBorder="1" applyAlignment="1">
      <alignment/>
    </xf>
    <xf numFmtId="2" fontId="9" fillId="33" borderId="12" xfId="0" applyNumberFormat="1" applyFont="1" applyFill="1" applyBorder="1" applyAlignment="1">
      <alignment/>
    </xf>
    <xf numFmtId="2" fontId="9" fillId="33" borderId="1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4" fillId="0" borderId="12" xfId="0" applyNumberFormat="1" applyFont="1" applyFill="1" applyBorder="1" applyAlignment="1">
      <alignment horizontal="right"/>
    </xf>
    <xf numFmtId="2" fontId="0" fillId="0" borderId="13" xfId="0" applyNumberFormat="1" applyFont="1" applyFill="1" applyBorder="1" applyAlignment="1">
      <alignment horizontal="right"/>
    </xf>
    <xf numFmtId="2" fontId="0" fillId="0" borderId="2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0" fontId="1" fillId="0" borderId="13" xfId="0" applyFont="1" applyFill="1" applyBorder="1" applyAlignment="1">
      <alignment horizontal="center" shrinkToFit="1"/>
    </xf>
    <xf numFmtId="0" fontId="12" fillId="0" borderId="18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2" fontId="9" fillId="5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2" fontId="9" fillId="0" borderId="12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2" fontId="0" fillId="0" borderId="16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/>
    </xf>
    <xf numFmtId="2" fontId="0" fillId="0" borderId="12" xfId="0" applyNumberFormat="1" applyFont="1" applyFill="1" applyBorder="1" applyAlignment="1">
      <alignment horizont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/>
    </xf>
    <xf numFmtId="0" fontId="0" fillId="0" borderId="0" xfId="0" applyFill="1" applyAlignment="1">
      <alignment horizontal="right"/>
    </xf>
    <xf numFmtId="164" fontId="0" fillId="0" borderId="12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16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right"/>
    </xf>
    <xf numFmtId="0" fontId="4" fillId="0" borderId="25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0" fontId="0" fillId="32" borderId="21" xfId="0" applyFont="1" applyFill="1" applyBorder="1" applyAlignment="1">
      <alignment horizontal="left"/>
    </xf>
    <xf numFmtId="0" fontId="0" fillId="32" borderId="25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right"/>
    </xf>
    <xf numFmtId="0" fontId="4" fillId="32" borderId="25" xfId="0" applyFont="1" applyFill="1" applyBorder="1" applyAlignment="1">
      <alignment horizontal="right"/>
    </xf>
    <xf numFmtId="0" fontId="4" fillId="32" borderId="13" xfId="0" applyFont="1" applyFill="1" applyBorder="1" applyAlignment="1">
      <alignment horizontal="right"/>
    </xf>
    <xf numFmtId="0" fontId="9" fillId="32" borderId="21" xfId="0" applyFont="1" applyFill="1" applyBorder="1" applyAlignment="1">
      <alignment horizontal="left"/>
    </xf>
    <xf numFmtId="0" fontId="9" fillId="32" borderId="25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right"/>
    </xf>
    <xf numFmtId="0" fontId="0" fillId="32" borderId="21" xfId="0" applyFont="1" applyFill="1" applyBorder="1" applyAlignment="1">
      <alignment horizontal="right"/>
    </xf>
    <xf numFmtId="0" fontId="0" fillId="32" borderId="25" xfId="0" applyFont="1" applyFill="1" applyBorder="1" applyAlignment="1">
      <alignment horizontal="right"/>
    </xf>
    <xf numFmtId="0" fontId="0" fillId="32" borderId="13" xfId="0" applyFont="1" applyFill="1" applyBorder="1" applyAlignment="1">
      <alignment horizontal="right"/>
    </xf>
    <xf numFmtId="0" fontId="0" fillId="32" borderId="21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right"/>
    </xf>
    <xf numFmtId="0" fontId="4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3" fillId="4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196"/>
  <sheetViews>
    <sheetView tabSelected="1" view="pageBreakPreview" zoomScale="115" zoomScaleSheetLayoutView="115" zoomScalePageLayoutView="0" workbookViewId="0" topLeftCell="A97">
      <selection activeCell="K109" sqref="K109"/>
    </sheetView>
  </sheetViews>
  <sheetFormatPr defaultColWidth="9.140625" defaultRowHeight="19.5" customHeight="1"/>
  <cols>
    <col min="1" max="1" width="15.140625" style="36" customWidth="1"/>
    <col min="2" max="2" width="9.57421875" style="0" customWidth="1"/>
    <col min="4" max="4" width="7.421875" style="0" customWidth="1"/>
    <col min="5" max="5" width="9.421875" style="80" customWidth="1"/>
    <col min="6" max="6" width="6.8515625" style="0" customWidth="1"/>
    <col min="7" max="7" width="8.7109375" style="0" customWidth="1"/>
    <col min="8" max="8" width="7.00390625" style="80" customWidth="1"/>
    <col min="9" max="9" width="10.140625" style="87" customWidth="1"/>
    <col min="10" max="10" width="8.57421875" style="80" customWidth="1"/>
    <col min="11" max="11" width="12.00390625" style="71" customWidth="1"/>
    <col min="12" max="12" width="7.140625" style="0" customWidth="1"/>
    <col min="13" max="13" width="7.7109375" style="0" customWidth="1"/>
    <col min="14" max="14" width="6.8515625" style="0" customWidth="1"/>
    <col min="15" max="15" width="6.421875" style="0" customWidth="1"/>
    <col min="16" max="16" width="6.28125" style="6" customWidth="1"/>
    <col min="17" max="17" width="6.57421875" style="0" customWidth="1"/>
    <col min="18" max="21" width="8.7109375" style="0" customWidth="1"/>
  </cols>
  <sheetData>
    <row r="1" spans="1:19" ht="39.75" customHeight="1">
      <c r="A1" s="134" t="s">
        <v>133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  <c r="R1" s="4"/>
      <c r="S1" s="4"/>
    </row>
    <row r="2" spans="1:137" ht="13.5" customHeight="1">
      <c r="A2" s="124" t="s">
        <v>32</v>
      </c>
      <c r="B2" s="124" t="s">
        <v>0</v>
      </c>
      <c r="C2" s="92" t="s">
        <v>55</v>
      </c>
      <c r="D2" s="124" t="s">
        <v>1</v>
      </c>
      <c r="E2" s="124" t="s">
        <v>2</v>
      </c>
      <c r="F2" s="124" t="s">
        <v>3</v>
      </c>
      <c r="G2" s="132" t="s">
        <v>4</v>
      </c>
      <c r="H2" s="124" t="s">
        <v>5</v>
      </c>
      <c r="I2" s="124" t="s">
        <v>6</v>
      </c>
      <c r="J2" s="124" t="s">
        <v>7</v>
      </c>
      <c r="K2" s="124" t="s">
        <v>54</v>
      </c>
      <c r="L2" s="92" t="s">
        <v>8</v>
      </c>
      <c r="M2" s="124" t="s">
        <v>9</v>
      </c>
      <c r="N2" s="124"/>
      <c r="O2" s="124"/>
      <c r="P2" s="124"/>
      <c r="Q2" s="124"/>
      <c r="R2" s="28"/>
      <c r="S2" s="14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</row>
    <row r="3" spans="1:137" ht="13.5" customHeight="1">
      <c r="A3" s="138"/>
      <c r="B3" s="124"/>
      <c r="C3" s="123"/>
      <c r="D3" s="124"/>
      <c r="E3" s="124"/>
      <c r="F3" s="124"/>
      <c r="G3" s="132"/>
      <c r="H3" s="124"/>
      <c r="I3" s="124"/>
      <c r="J3" s="124"/>
      <c r="K3" s="124"/>
      <c r="L3" s="123"/>
      <c r="M3" s="124"/>
      <c r="N3" s="124"/>
      <c r="O3" s="124"/>
      <c r="P3" s="124"/>
      <c r="Q3" s="124"/>
      <c r="R3" s="28"/>
      <c r="S3" s="14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</row>
    <row r="4" spans="1:137" ht="20.25" customHeight="1">
      <c r="A4" s="138"/>
      <c r="B4" s="124"/>
      <c r="C4" s="137"/>
      <c r="D4" s="124"/>
      <c r="E4" s="124"/>
      <c r="F4" s="124"/>
      <c r="G4" s="132"/>
      <c r="H4" s="124"/>
      <c r="I4" s="124"/>
      <c r="J4" s="124"/>
      <c r="K4" s="124"/>
      <c r="L4" s="137"/>
      <c r="M4" s="35" t="s">
        <v>10</v>
      </c>
      <c r="N4" s="35" t="s">
        <v>11</v>
      </c>
      <c r="O4" s="35" t="s">
        <v>12</v>
      </c>
      <c r="P4" s="35" t="s">
        <v>14</v>
      </c>
      <c r="Q4" s="35" t="s">
        <v>15</v>
      </c>
      <c r="R4" s="28"/>
      <c r="S4" s="14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</row>
    <row r="5" spans="1:137" ht="19.5" customHeight="1">
      <c r="A5" s="128" t="s">
        <v>16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30"/>
      <c r="R5" s="28"/>
      <c r="S5" s="14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</row>
    <row r="6" spans="1:137" ht="19.5" customHeight="1">
      <c r="A6" s="124" t="s">
        <v>50</v>
      </c>
      <c r="B6" s="40" t="s">
        <v>33</v>
      </c>
      <c r="C6" s="40">
        <v>300</v>
      </c>
      <c r="D6" s="40">
        <v>16</v>
      </c>
      <c r="E6" s="40">
        <f aca="true" t="shared" si="0" ref="E6:E12">M6+N6+O6+P6+Q6</f>
        <v>7400</v>
      </c>
      <c r="F6" s="40">
        <v>1</v>
      </c>
      <c r="G6" s="40">
        <v>58</v>
      </c>
      <c r="H6" s="40">
        <f aca="true" t="shared" si="1" ref="H6:H12">F6*G6</f>
        <v>58</v>
      </c>
      <c r="I6" s="62">
        <f aca="true" t="shared" si="2" ref="I6:I12">(E6*H6)/1000</f>
        <v>429.2</v>
      </c>
      <c r="J6" s="88">
        <f aca="true" t="shared" si="3" ref="J6:J12">0.006165376*D6*D6</f>
        <v>1.578336256</v>
      </c>
      <c r="K6" s="62">
        <f aca="true" t="shared" si="4" ref="K6:K12">I6*J6</f>
        <v>677.4219210752</v>
      </c>
      <c r="L6" s="40">
        <v>4</v>
      </c>
      <c r="M6" s="40">
        <v>7200</v>
      </c>
      <c r="N6" s="40">
        <v>100</v>
      </c>
      <c r="O6" s="40">
        <v>100</v>
      </c>
      <c r="P6" s="40"/>
      <c r="Q6" s="40"/>
      <c r="R6" s="28"/>
      <c r="S6" s="14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</row>
    <row r="7" spans="1:137" ht="19.5" customHeight="1">
      <c r="A7" s="124"/>
      <c r="B7" s="40" t="s">
        <v>13</v>
      </c>
      <c r="C7" s="40">
        <v>300</v>
      </c>
      <c r="D7" s="40">
        <v>16</v>
      </c>
      <c r="E7" s="40">
        <f t="shared" si="0"/>
        <v>7600</v>
      </c>
      <c r="F7" s="40">
        <v>1</v>
      </c>
      <c r="G7" s="40">
        <v>57</v>
      </c>
      <c r="H7" s="40">
        <f>F7*G7</f>
        <v>57</v>
      </c>
      <c r="I7" s="62">
        <f>(E7*H7)/1000</f>
        <v>433.2</v>
      </c>
      <c r="J7" s="88">
        <f t="shared" si="3"/>
        <v>1.578336256</v>
      </c>
      <c r="K7" s="62">
        <f>I7*J7</f>
        <v>683.7352660992</v>
      </c>
      <c r="L7" s="40">
        <v>36</v>
      </c>
      <c r="M7" s="40">
        <v>7200</v>
      </c>
      <c r="N7" s="40">
        <v>100</v>
      </c>
      <c r="O7" s="40">
        <v>100</v>
      </c>
      <c r="P7" s="40">
        <v>200</v>
      </c>
      <c r="Q7" s="40"/>
      <c r="R7" s="28"/>
      <c r="S7" s="14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</row>
    <row r="8" spans="1:137" ht="19.5" customHeight="1">
      <c r="A8" s="124"/>
      <c r="B8" s="40" t="s">
        <v>34</v>
      </c>
      <c r="C8" s="40">
        <v>300</v>
      </c>
      <c r="D8" s="40">
        <v>16</v>
      </c>
      <c r="E8" s="40">
        <f t="shared" si="0"/>
        <v>7400</v>
      </c>
      <c r="F8" s="40">
        <v>1</v>
      </c>
      <c r="G8" s="40">
        <v>58</v>
      </c>
      <c r="H8" s="40">
        <f t="shared" si="1"/>
        <v>58</v>
      </c>
      <c r="I8" s="62">
        <f t="shared" si="2"/>
        <v>429.2</v>
      </c>
      <c r="J8" s="88">
        <f t="shared" si="3"/>
        <v>1.578336256</v>
      </c>
      <c r="K8" s="62">
        <f t="shared" si="4"/>
        <v>677.4219210752</v>
      </c>
      <c r="L8" s="40">
        <v>5</v>
      </c>
      <c r="M8" s="40">
        <v>7200</v>
      </c>
      <c r="N8" s="40">
        <v>100</v>
      </c>
      <c r="O8" s="40">
        <v>100</v>
      </c>
      <c r="P8" s="40"/>
      <c r="Q8" s="40"/>
      <c r="R8" s="28"/>
      <c r="S8" s="14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</row>
    <row r="9" spans="1:137" ht="19.5" customHeight="1">
      <c r="A9" s="124"/>
      <c r="B9" s="40" t="s">
        <v>35</v>
      </c>
      <c r="C9" s="40">
        <v>200</v>
      </c>
      <c r="D9" s="40">
        <v>12</v>
      </c>
      <c r="E9" s="40">
        <f t="shared" si="0"/>
        <v>16900</v>
      </c>
      <c r="F9" s="40">
        <v>1</v>
      </c>
      <c r="G9" s="40">
        <v>37</v>
      </c>
      <c r="H9" s="40">
        <f t="shared" si="1"/>
        <v>37</v>
      </c>
      <c r="I9" s="62">
        <f t="shared" si="2"/>
        <v>625.3</v>
      </c>
      <c r="J9" s="88">
        <f t="shared" si="3"/>
        <v>0.887814144</v>
      </c>
      <c r="K9" s="62">
        <f t="shared" si="4"/>
        <v>555.1501842432</v>
      </c>
      <c r="L9" s="40">
        <v>1</v>
      </c>
      <c r="M9" s="40">
        <v>16900</v>
      </c>
      <c r="N9" s="40"/>
      <c r="O9" s="40"/>
      <c r="P9" s="40"/>
      <c r="Q9" s="40"/>
      <c r="R9" s="28"/>
      <c r="S9" s="14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</row>
    <row r="10" spans="1:137" ht="19.5" customHeight="1">
      <c r="A10" s="124"/>
      <c r="B10" s="40" t="s">
        <v>52</v>
      </c>
      <c r="C10" s="40">
        <v>200</v>
      </c>
      <c r="D10" s="40">
        <v>12</v>
      </c>
      <c r="E10" s="40">
        <f t="shared" si="0"/>
        <v>16900</v>
      </c>
      <c r="F10" s="40">
        <v>1</v>
      </c>
      <c r="G10" s="40">
        <v>29</v>
      </c>
      <c r="H10" s="40">
        <f t="shared" si="1"/>
        <v>29</v>
      </c>
      <c r="I10" s="62">
        <f t="shared" si="2"/>
        <v>490.1</v>
      </c>
      <c r="J10" s="88">
        <f t="shared" si="3"/>
        <v>0.887814144</v>
      </c>
      <c r="K10" s="62">
        <f t="shared" si="4"/>
        <v>435.11771197440004</v>
      </c>
      <c r="L10" s="40">
        <v>1</v>
      </c>
      <c r="M10" s="40">
        <v>16900</v>
      </c>
      <c r="N10" s="40"/>
      <c r="O10" s="40"/>
      <c r="P10" s="40"/>
      <c r="Q10" s="40"/>
      <c r="R10" s="28"/>
      <c r="S10" s="14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</row>
    <row r="11" spans="1:137" ht="19.5" customHeight="1">
      <c r="A11" s="124"/>
      <c r="B11" s="40" t="s">
        <v>134</v>
      </c>
      <c r="C11" s="40">
        <v>200</v>
      </c>
      <c r="D11" s="40">
        <v>12</v>
      </c>
      <c r="E11" s="40">
        <f t="shared" si="0"/>
        <v>2300</v>
      </c>
      <c r="F11" s="40">
        <v>2</v>
      </c>
      <c r="G11" s="40">
        <v>22</v>
      </c>
      <c r="H11" s="40">
        <f t="shared" si="1"/>
        <v>44</v>
      </c>
      <c r="I11" s="62">
        <f t="shared" si="2"/>
        <v>101.2</v>
      </c>
      <c r="J11" s="88">
        <f t="shared" si="3"/>
        <v>0.887814144</v>
      </c>
      <c r="K11" s="62">
        <f t="shared" si="4"/>
        <v>89.8467913728</v>
      </c>
      <c r="L11" s="40">
        <v>1</v>
      </c>
      <c r="M11" s="40">
        <v>2300</v>
      </c>
      <c r="N11" s="40"/>
      <c r="O11" s="40"/>
      <c r="P11" s="40"/>
      <c r="Q11" s="40"/>
      <c r="R11" s="28"/>
      <c r="S11" s="14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</row>
    <row r="12" spans="1:137" ht="19.5" customHeight="1">
      <c r="A12" s="124"/>
      <c r="B12" s="40" t="s">
        <v>135</v>
      </c>
      <c r="C12" s="40">
        <v>200</v>
      </c>
      <c r="D12" s="40">
        <v>12</v>
      </c>
      <c r="E12" s="40">
        <f t="shared" si="0"/>
        <v>1450</v>
      </c>
      <c r="F12" s="40">
        <v>2</v>
      </c>
      <c r="G12" s="40">
        <v>22</v>
      </c>
      <c r="H12" s="40">
        <f t="shared" si="1"/>
        <v>44</v>
      </c>
      <c r="I12" s="62">
        <f t="shared" si="2"/>
        <v>63.8</v>
      </c>
      <c r="J12" s="88">
        <f t="shared" si="3"/>
        <v>0.887814144</v>
      </c>
      <c r="K12" s="62">
        <f t="shared" si="4"/>
        <v>56.6425423872</v>
      </c>
      <c r="L12" s="40">
        <v>1</v>
      </c>
      <c r="M12" s="40">
        <v>1450</v>
      </c>
      <c r="N12" s="40"/>
      <c r="O12" s="40"/>
      <c r="P12" s="40"/>
      <c r="Q12" s="40"/>
      <c r="R12" s="28"/>
      <c r="S12" s="14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</row>
    <row r="13" spans="1:137" ht="19.5" customHeight="1">
      <c r="A13" s="141" t="s">
        <v>45</v>
      </c>
      <c r="B13" s="141"/>
      <c r="C13" s="141"/>
      <c r="D13" s="141"/>
      <c r="E13" s="141"/>
      <c r="F13" s="141"/>
      <c r="G13" s="141"/>
      <c r="H13" s="141"/>
      <c r="I13" s="141"/>
      <c r="J13" s="141"/>
      <c r="K13" s="63">
        <f>SUM(K6:K12)</f>
        <v>3175.3363382272</v>
      </c>
      <c r="L13" s="133" t="s">
        <v>17</v>
      </c>
      <c r="M13" s="133"/>
      <c r="N13" s="133"/>
      <c r="O13" s="133"/>
      <c r="P13" s="133"/>
      <c r="Q13" s="133"/>
      <c r="R13" s="14"/>
      <c r="S13" s="14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</row>
    <row r="14" spans="1:137" ht="19.5" customHeight="1">
      <c r="A14" s="140" t="s">
        <v>59</v>
      </c>
      <c r="B14" s="140"/>
      <c r="C14" s="140"/>
      <c r="D14" s="140"/>
      <c r="E14" s="140"/>
      <c r="F14" s="140"/>
      <c r="G14" s="140"/>
      <c r="H14" s="140"/>
      <c r="I14" s="140"/>
      <c r="J14" s="140"/>
      <c r="K14" s="65">
        <f>K13*3</f>
        <v>9526.0090146816</v>
      </c>
      <c r="L14" s="139" t="s">
        <v>17</v>
      </c>
      <c r="M14" s="139"/>
      <c r="N14" s="139"/>
      <c r="O14" s="139"/>
      <c r="P14" s="139"/>
      <c r="Q14" s="139"/>
      <c r="R14" s="14"/>
      <c r="S14" s="14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</row>
    <row r="15" spans="1:137" ht="19.5" customHeight="1">
      <c r="A15" s="92" t="s">
        <v>63</v>
      </c>
      <c r="B15" s="40"/>
      <c r="C15" s="40" t="s">
        <v>37</v>
      </c>
      <c r="D15" s="40">
        <v>12</v>
      </c>
      <c r="E15" s="78">
        <f>M15+N15+O15+P15+Q15+R15</f>
        <v>16900</v>
      </c>
      <c r="F15" s="75">
        <v>1</v>
      </c>
      <c r="G15" s="75">
        <v>6</v>
      </c>
      <c r="H15" s="40">
        <f>F15*G15</f>
        <v>6</v>
      </c>
      <c r="I15" s="62">
        <f>(E15*H15)/1000</f>
        <v>101.4</v>
      </c>
      <c r="J15" s="88">
        <f>0.006165376*D15*D15</f>
        <v>0.887814144</v>
      </c>
      <c r="K15" s="62">
        <f>I15*J15</f>
        <v>90.0243542016</v>
      </c>
      <c r="L15" s="40">
        <v>1</v>
      </c>
      <c r="M15" s="75">
        <v>16900</v>
      </c>
      <c r="N15" s="75"/>
      <c r="O15" s="75"/>
      <c r="P15" s="76"/>
      <c r="Q15" s="75"/>
      <c r="R15" s="29"/>
      <c r="S15" s="14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</row>
    <row r="16" spans="1:137" ht="19.5" customHeight="1">
      <c r="A16" s="123"/>
      <c r="B16" s="40">
        <v>150</v>
      </c>
      <c r="C16" s="40" t="s">
        <v>38</v>
      </c>
      <c r="D16" s="40">
        <v>12</v>
      </c>
      <c r="E16" s="78">
        <f>M16+N16+O16+P16+Q16+R16</f>
        <v>1300</v>
      </c>
      <c r="F16" s="75">
        <v>1</v>
      </c>
      <c r="G16" s="75">
        <v>114</v>
      </c>
      <c r="H16" s="40">
        <f>F16*G16</f>
        <v>114</v>
      </c>
      <c r="I16" s="62">
        <f>(E16*H16)/1000</f>
        <v>148.2</v>
      </c>
      <c r="J16" s="88">
        <f>0.006165376*D16*D16</f>
        <v>0.887814144</v>
      </c>
      <c r="K16" s="62">
        <f>I16*J16</f>
        <v>131.5740561408</v>
      </c>
      <c r="L16" s="40">
        <v>8</v>
      </c>
      <c r="M16" s="75">
        <v>350</v>
      </c>
      <c r="N16" s="75">
        <v>220</v>
      </c>
      <c r="O16" s="75">
        <v>350</v>
      </c>
      <c r="P16" s="75">
        <v>180</v>
      </c>
      <c r="Q16" s="75">
        <v>200</v>
      </c>
      <c r="R16" s="29"/>
      <c r="S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</row>
    <row r="17" spans="1:137" ht="19.5" customHeight="1">
      <c r="A17" s="141" t="s">
        <v>45</v>
      </c>
      <c r="B17" s="141"/>
      <c r="C17" s="141"/>
      <c r="D17" s="141"/>
      <c r="E17" s="141"/>
      <c r="F17" s="141"/>
      <c r="G17" s="141"/>
      <c r="H17" s="141"/>
      <c r="I17" s="141"/>
      <c r="J17" s="141"/>
      <c r="K17" s="62">
        <f>SUM(K15:K16)</f>
        <v>221.5984103424</v>
      </c>
      <c r="L17" s="133" t="s">
        <v>17</v>
      </c>
      <c r="M17" s="133"/>
      <c r="N17" s="133"/>
      <c r="O17" s="133"/>
      <c r="P17" s="133"/>
      <c r="Q17" s="133"/>
      <c r="R17" s="14"/>
      <c r="S17" s="14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</row>
    <row r="18" spans="1:137" ht="19.5" customHeight="1">
      <c r="A18" s="140" t="s">
        <v>57</v>
      </c>
      <c r="B18" s="140"/>
      <c r="C18" s="140"/>
      <c r="D18" s="140"/>
      <c r="E18" s="140"/>
      <c r="F18" s="140"/>
      <c r="G18" s="140"/>
      <c r="H18" s="140"/>
      <c r="I18" s="140"/>
      <c r="J18" s="140"/>
      <c r="K18" s="66">
        <f>K17*6</f>
        <v>1329.5904620544</v>
      </c>
      <c r="L18" s="139">
        <v>13</v>
      </c>
      <c r="M18" s="139"/>
      <c r="N18" s="139"/>
      <c r="O18" s="139"/>
      <c r="P18" s="139"/>
      <c r="Q18" s="139"/>
      <c r="R18" s="14"/>
      <c r="S18" s="1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</row>
    <row r="19" spans="1:137" ht="19.5" customHeight="1">
      <c r="A19" s="92" t="s">
        <v>58</v>
      </c>
      <c r="B19" s="40" t="s">
        <v>18</v>
      </c>
      <c r="C19" s="40"/>
      <c r="D19" s="40">
        <v>16</v>
      </c>
      <c r="E19" s="40">
        <f>M19+N19+O19+P19+Q19</f>
        <v>1600</v>
      </c>
      <c r="F19" s="40">
        <v>11</v>
      </c>
      <c r="G19" s="40">
        <v>4</v>
      </c>
      <c r="H19" s="40">
        <f>F19*G19</f>
        <v>44</v>
      </c>
      <c r="I19" s="62">
        <f>(E19*H19)/1000</f>
        <v>70.4</v>
      </c>
      <c r="J19" s="88">
        <f>0.006165376*D19*D19</f>
        <v>1.578336256</v>
      </c>
      <c r="K19" s="62">
        <f>I19*J19</f>
        <v>111.11487242240001</v>
      </c>
      <c r="L19" s="40">
        <v>2</v>
      </c>
      <c r="M19" s="40">
        <v>1400</v>
      </c>
      <c r="N19" s="40">
        <v>150</v>
      </c>
      <c r="O19" s="40">
        <v>50</v>
      </c>
      <c r="P19" s="40"/>
      <c r="Q19" s="40"/>
      <c r="R19" s="28"/>
      <c r="S19" s="14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</row>
    <row r="20" spans="1:137" ht="19.5" customHeight="1">
      <c r="A20" s="123"/>
      <c r="B20" s="40" t="s">
        <v>19</v>
      </c>
      <c r="C20" s="40">
        <v>100</v>
      </c>
      <c r="D20" s="40">
        <v>8</v>
      </c>
      <c r="E20" s="40">
        <f>M20+N20+O20+P20+Q20</f>
        <v>750</v>
      </c>
      <c r="F20" s="40">
        <v>11</v>
      </c>
      <c r="G20" s="40">
        <v>9</v>
      </c>
      <c r="H20" s="40">
        <f>F20*G20</f>
        <v>99</v>
      </c>
      <c r="I20" s="62">
        <f aca="true" t="shared" si="5" ref="I20:I28">(E20*H20)/1000</f>
        <v>74.25</v>
      </c>
      <c r="J20" s="88">
        <f>0.006165376*D20*D20</f>
        <v>0.394584064</v>
      </c>
      <c r="K20" s="62">
        <f aca="true" t="shared" si="6" ref="K20:K28">I20*J20</f>
        <v>29.297866752</v>
      </c>
      <c r="L20" s="40">
        <v>8</v>
      </c>
      <c r="M20" s="40">
        <v>150</v>
      </c>
      <c r="N20" s="40">
        <v>150</v>
      </c>
      <c r="O20" s="40">
        <v>150</v>
      </c>
      <c r="P20" s="40">
        <v>150</v>
      </c>
      <c r="Q20" s="40">
        <v>150</v>
      </c>
      <c r="R20" s="28"/>
      <c r="S20" s="14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</row>
    <row r="21" spans="1:137" ht="19.5" customHeight="1">
      <c r="A21" s="123"/>
      <c r="B21" s="40" t="s">
        <v>21</v>
      </c>
      <c r="C21" s="40"/>
      <c r="D21" s="40">
        <v>12</v>
      </c>
      <c r="E21" s="40">
        <f>M21+N21+O21+P21+Q21</f>
        <v>16900</v>
      </c>
      <c r="F21" s="40">
        <v>3</v>
      </c>
      <c r="G21" s="40">
        <v>4</v>
      </c>
      <c r="H21" s="40">
        <f>F21*G21</f>
        <v>12</v>
      </c>
      <c r="I21" s="62">
        <f t="shared" si="5"/>
        <v>202.8</v>
      </c>
      <c r="J21" s="88">
        <f>0.006165376*D21*D21</f>
        <v>0.887814144</v>
      </c>
      <c r="K21" s="62">
        <f t="shared" si="6"/>
        <v>180.0487084032</v>
      </c>
      <c r="L21" s="40">
        <v>1</v>
      </c>
      <c r="M21" s="40">
        <v>16900</v>
      </c>
      <c r="N21" s="40"/>
      <c r="O21" s="40"/>
      <c r="P21" s="40"/>
      <c r="Q21" s="40"/>
      <c r="R21" s="28"/>
      <c r="S21" s="1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</row>
    <row r="22" spans="1:137" ht="19.5" customHeight="1">
      <c r="A22" s="137"/>
      <c r="B22" s="40" t="s">
        <v>20</v>
      </c>
      <c r="C22" s="40">
        <v>100</v>
      </c>
      <c r="D22" s="40">
        <v>8</v>
      </c>
      <c r="E22" s="40">
        <f>M22+N22+O22+P22+Q22</f>
        <v>550</v>
      </c>
      <c r="F22" s="40">
        <v>30</v>
      </c>
      <c r="G22" s="40">
        <v>16</v>
      </c>
      <c r="H22" s="40">
        <f>F22*G22</f>
        <v>480</v>
      </c>
      <c r="I22" s="62">
        <f t="shared" si="5"/>
        <v>264</v>
      </c>
      <c r="J22" s="88">
        <f>0.006165376*D22*D22</f>
        <v>0.394584064</v>
      </c>
      <c r="K22" s="62">
        <f t="shared" si="6"/>
        <v>104.170192896</v>
      </c>
      <c r="L22" s="40">
        <v>8</v>
      </c>
      <c r="M22" s="40">
        <v>100</v>
      </c>
      <c r="N22" s="40">
        <v>100</v>
      </c>
      <c r="O22" s="40">
        <v>100</v>
      </c>
      <c r="P22" s="40">
        <v>100</v>
      </c>
      <c r="Q22" s="40">
        <v>150</v>
      </c>
      <c r="R22" s="28"/>
      <c r="S22" s="1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</row>
    <row r="23" spans="1:137" ht="19.5" customHeight="1">
      <c r="A23" s="141" t="s">
        <v>45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63">
        <f>SUM(K19:K22)</f>
        <v>424.6316404736</v>
      </c>
      <c r="L23" s="97" t="s">
        <v>17</v>
      </c>
      <c r="M23" s="98"/>
      <c r="N23" s="98"/>
      <c r="O23" s="98"/>
      <c r="P23" s="98"/>
      <c r="Q23" s="99"/>
      <c r="R23" s="28"/>
      <c r="S23" s="14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</row>
    <row r="24" spans="1:137" ht="19.5" customHeight="1">
      <c r="A24" s="140" t="s">
        <v>114</v>
      </c>
      <c r="B24" s="140"/>
      <c r="C24" s="140"/>
      <c r="D24" s="140"/>
      <c r="E24" s="140"/>
      <c r="F24" s="140"/>
      <c r="G24" s="140"/>
      <c r="H24" s="140"/>
      <c r="I24" s="140"/>
      <c r="J24" s="140"/>
      <c r="K24" s="66">
        <f>K23*6</f>
        <v>2547.7898428416</v>
      </c>
      <c r="L24" s="139" t="s">
        <v>17</v>
      </c>
      <c r="M24" s="139"/>
      <c r="N24" s="139"/>
      <c r="O24" s="139"/>
      <c r="P24" s="139"/>
      <c r="Q24" s="139"/>
      <c r="R24" s="28"/>
      <c r="S24" s="14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</row>
    <row r="25" spans="1:137" ht="19.5" customHeight="1">
      <c r="A25" s="92" t="s">
        <v>116</v>
      </c>
      <c r="B25" s="40" t="s">
        <v>18</v>
      </c>
      <c r="C25" s="40"/>
      <c r="D25" s="40">
        <v>16</v>
      </c>
      <c r="E25" s="40">
        <f>M25+N25+O25+P25+Q25</f>
        <v>1750</v>
      </c>
      <c r="F25" s="40">
        <v>5</v>
      </c>
      <c r="G25" s="40">
        <v>4</v>
      </c>
      <c r="H25" s="40">
        <f>F25*G25</f>
        <v>20</v>
      </c>
      <c r="I25" s="62">
        <f>(E25*H25)/1000</f>
        <v>35</v>
      </c>
      <c r="J25" s="88">
        <f>0.006165376*D25*D25</f>
        <v>1.578336256</v>
      </c>
      <c r="K25" s="62">
        <f>I25*J25</f>
        <v>55.24176896</v>
      </c>
      <c r="L25" s="40">
        <v>2</v>
      </c>
      <c r="M25" s="40">
        <v>1550</v>
      </c>
      <c r="N25" s="40">
        <v>150</v>
      </c>
      <c r="O25" s="40">
        <v>50</v>
      </c>
      <c r="P25" s="40"/>
      <c r="Q25" s="40"/>
      <c r="R25" s="28"/>
      <c r="S25" s="14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</row>
    <row r="26" spans="1:137" ht="19.5" customHeight="1">
      <c r="A26" s="123"/>
      <c r="B26" s="40" t="s">
        <v>19</v>
      </c>
      <c r="C26" s="40">
        <v>100</v>
      </c>
      <c r="D26" s="40">
        <v>8</v>
      </c>
      <c r="E26" s="40">
        <f>M26+N26+O26+P26+Q26</f>
        <v>750</v>
      </c>
      <c r="F26" s="40">
        <v>5</v>
      </c>
      <c r="G26" s="40">
        <v>9</v>
      </c>
      <c r="H26" s="40">
        <f>F26*G26</f>
        <v>45</v>
      </c>
      <c r="I26" s="62">
        <f t="shared" si="5"/>
        <v>33.75</v>
      </c>
      <c r="J26" s="88">
        <f>0.006165376*D26*D26</f>
        <v>0.394584064</v>
      </c>
      <c r="K26" s="62">
        <f t="shared" si="6"/>
        <v>13.31721216</v>
      </c>
      <c r="L26" s="40">
        <v>8</v>
      </c>
      <c r="M26" s="40">
        <v>150</v>
      </c>
      <c r="N26" s="40">
        <v>150</v>
      </c>
      <c r="O26" s="40">
        <v>150</v>
      </c>
      <c r="P26" s="40">
        <v>150</v>
      </c>
      <c r="Q26" s="40">
        <v>150</v>
      </c>
      <c r="R26" s="28"/>
      <c r="S26" s="14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</row>
    <row r="27" spans="1:137" ht="19.5" customHeight="1">
      <c r="A27" s="123"/>
      <c r="B27" s="40" t="s">
        <v>21</v>
      </c>
      <c r="C27" s="40"/>
      <c r="D27" s="40">
        <v>12</v>
      </c>
      <c r="E27" s="40">
        <f>M27+N27+O27+P27+Q27</f>
        <v>6700</v>
      </c>
      <c r="F27" s="40">
        <v>3</v>
      </c>
      <c r="G27" s="40">
        <v>4</v>
      </c>
      <c r="H27" s="40">
        <f>F27*G27</f>
        <v>12</v>
      </c>
      <c r="I27" s="62">
        <f t="shared" si="5"/>
        <v>80.4</v>
      </c>
      <c r="J27" s="88">
        <f>0.006165376*D27*D27</f>
        <v>0.887814144</v>
      </c>
      <c r="K27" s="62">
        <f t="shared" si="6"/>
        <v>71.3802571776</v>
      </c>
      <c r="L27" s="40">
        <v>1</v>
      </c>
      <c r="M27" s="40">
        <v>6700</v>
      </c>
      <c r="N27" s="40"/>
      <c r="O27" s="40"/>
      <c r="P27" s="40"/>
      <c r="Q27" s="45"/>
      <c r="R27" s="28"/>
      <c r="S27" s="14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</row>
    <row r="28" spans="1:137" ht="19.5" customHeight="1">
      <c r="A28" s="137"/>
      <c r="B28" s="40" t="s">
        <v>20</v>
      </c>
      <c r="C28" s="40">
        <v>100</v>
      </c>
      <c r="D28" s="40">
        <v>8</v>
      </c>
      <c r="E28" s="40">
        <f>M28+N28+O28+P28+Q28</f>
        <v>550</v>
      </c>
      <c r="F28" s="40">
        <v>12</v>
      </c>
      <c r="G28" s="40">
        <v>16</v>
      </c>
      <c r="H28" s="40">
        <f>F28*G28</f>
        <v>192</v>
      </c>
      <c r="I28" s="62">
        <f t="shared" si="5"/>
        <v>105.6</v>
      </c>
      <c r="J28" s="88">
        <f>0.006165376*D28*D28</f>
        <v>0.394584064</v>
      </c>
      <c r="K28" s="62">
        <f t="shared" si="6"/>
        <v>41.668077158399996</v>
      </c>
      <c r="L28" s="40">
        <v>8</v>
      </c>
      <c r="M28" s="40">
        <v>100</v>
      </c>
      <c r="N28" s="40">
        <v>100</v>
      </c>
      <c r="O28" s="40">
        <v>100</v>
      </c>
      <c r="P28" s="40">
        <v>100</v>
      </c>
      <c r="Q28" s="45">
        <v>150</v>
      </c>
      <c r="R28" s="28"/>
      <c r="S28" s="14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</row>
    <row r="29" spans="1:137" ht="19.5" customHeight="1">
      <c r="A29" s="141" t="s">
        <v>45</v>
      </c>
      <c r="B29" s="141"/>
      <c r="C29" s="141"/>
      <c r="D29" s="141"/>
      <c r="E29" s="141"/>
      <c r="F29" s="141"/>
      <c r="G29" s="141"/>
      <c r="H29" s="141"/>
      <c r="I29" s="141"/>
      <c r="J29" s="141"/>
      <c r="K29" s="62">
        <f>SUM(K25:K28)</f>
        <v>181.607315456</v>
      </c>
      <c r="L29" s="97" t="s">
        <v>17</v>
      </c>
      <c r="M29" s="98"/>
      <c r="N29" s="98"/>
      <c r="O29" s="98"/>
      <c r="P29" s="98"/>
      <c r="Q29" s="99"/>
      <c r="R29" s="28"/>
      <c r="S29" s="14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</row>
    <row r="30" spans="1:137" ht="19.5" customHeight="1">
      <c r="A30" s="140" t="s">
        <v>115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66">
        <f>K29*4</f>
        <v>726.429261824</v>
      </c>
      <c r="L30" s="103" t="s">
        <v>17</v>
      </c>
      <c r="M30" s="104"/>
      <c r="N30" s="104"/>
      <c r="O30" s="104"/>
      <c r="P30" s="104"/>
      <c r="Q30" s="105"/>
      <c r="R30" s="28"/>
      <c r="S30" s="14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</row>
    <row r="31" spans="1:137" ht="19.5" customHeight="1">
      <c r="A31" s="106" t="s">
        <v>70</v>
      </c>
      <c r="B31" s="106"/>
      <c r="C31" s="106"/>
      <c r="D31" s="106"/>
      <c r="E31" s="106"/>
      <c r="F31" s="106"/>
      <c r="G31" s="106"/>
      <c r="H31" s="106"/>
      <c r="I31" s="106"/>
      <c r="J31" s="106"/>
      <c r="K31" s="60">
        <f>K14+K18+K24+K30</f>
        <v>14129.8185814016</v>
      </c>
      <c r="L31" s="131" t="s">
        <v>86</v>
      </c>
      <c r="M31" s="131"/>
      <c r="N31" s="131"/>
      <c r="O31" s="131"/>
      <c r="P31" s="131"/>
      <c r="Q31" s="131"/>
      <c r="R31" s="28"/>
      <c r="S31" s="14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</row>
    <row r="32" spans="1:21" ht="19.5" customHeight="1">
      <c r="A32" s="128" t="s">
        <v>69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3"/>
      <c r="S32" s="3"/>
      <c r="T32" s="1"/>
      <c r="U32" s="1"/>
    </row>
    <row r="33" spans="1:21" ht="19.5" customHeight="1">
      <c r="A33" s="92" t="s">
        <v>117</v>
      </c>
      <c r="B33" s="40" t="s">
        <v>18</v>
      </c>
      <c r="C33" s="40"/>
      <c r="D33" s="40">
        <v>20</v>
      </c>
      <c r="E33" s="40">
        <f>M33+N33+O33+P33+Q33</f>
        <v>12000</v>
      </c>
      <c r="F33" s="40">
        <v>1</v>
      </c>
      <c r="G33" s="40">
        <v>12</v>
      </c>
      <c r="H33" s="40">
        <f>F33*G33</f>
        <v>12</v>
      </c>
      <c r="I33" s="62">
        <f>(E33*H33)/1000</f>
        <v>144</v>
      </c>
      <c r="J33" s="88">
        <f>0.006165376*D33*D33</f>
        <v>2.4661504</v>
      </c>
      <c r="K33" s="63">
        <f>I33*J33</f>
        <v>355.1256576</v>
      </c>
      <c r="L33" s="43">
        <v>51</v>
      </c>
      <c r="M33" s="42">
        <v>11700</v>
      </c>
      <c r="N33" s="42">
        <v>300</v>
      </c>
      <c r="O33" s="42"/>
      <c r="P33" s="46"/>
      <c r="Q33" s="40"/>
      <c r="R33" s="2"/>
      <c r="S33" s="2"/>
      <c r="T33" s="1"/>
      <c r="U33" s="1"/>
    </row>
    <row r="34" spans="1:21" ht="19.5" customHeight="1">
      <c r="A34" s="123"/>
      <c r="B34" s="40" t="s">
        <v>19</v>
      </c>
      <c r="C34" s="40"/>
      <c r="D34" s="40">
        <v>16</v>
      </c>
      <c r="E34" s="40">
        <f>M34+N34+O34+P34+Q34</f>
        <v>12000</v>
      </c>
      <c r="F34" s="40">
        <v>1</v>
      </c>
      <c r="G34" s="40">
        <v>12</v>
      </c>
      <c r="H34" s="40">
        <f>F34*G34</f>
        <v>12</v>
      </c>
      <c r="I34" s="62">
        <f>(E34*H34)/1000</f>
        <v>144</v>
      </c>
      <c r="J34" s="88">
        <f>0.006165376*D34*D34</f>
        <v>1.578336256</v>
      </c>
      <c r="K34" s="63">
        <f>I34*J34</f>
        <v>227.280420864</v>
      </c>
      <c r="L34" s="43">
        <v>1</v>
      </c>
      <c r="M34" s="40">
        <v>12000</v>
      </c>
      <c r="N34" s="40"/>
      <c r="O34" s="45"/>
      <c r="P34" s="44"/>
      <c r="Q34" s="40"/>
      <c r="R34" s="2"/>
      <c r="S34" s="2"/>
      <c r="T34" s="1"/>
      <c r="U34" s="1"/>
    </row>
    <row r="35" spans="1:21" ht="19.5" customHeight="1">
      <c r="A35" s="123"/>
      <c r="B35" s="47" t="s">
        <v>33</v>
      </c>
      <c r="C35" s="47">
        <v>100</v>
      </c>
      <c r="D35" s="47">
        <v>12</v>
      </c>
      <c r="E35" s="40">
        <f>M35+N35+O35+P35+Q35</f>
        <v>1513</v>
      </c>
      <c r="F35" s="47">
        <v>1</v>
      </c>
      <c r="G35" s="47">
        <v>112</v>
      </c>
      <c r="H35" s="47">
        <f>F35*G35</f>
        <v>112</v>
      </c>
      <c r="I35" s="81">
        <f>(E35*H35)/1000</f>
        <v>169.456</v>
      </c>
      <c r="J35" s="88">
        <f>0.006165376*D35*D35</f>
        <v>0.887814144</v>
      </c>
      <c r="K35" s="63">
        <f>I35*J35</f>
        <v>150.445433585664</v>
      </c>
      <c r="L35" s="48">
        <v>27</v>
      </c>
      <c r="M35" s="47">
        <v>1413</v>
      </c>
      <c r="N35" s="47">
        <v>100</v>
      </c>
      <c r="O35" s="47"/>
      <c r="P35" s="47"/>
      <c r="Q35" s="47"/>
      <c r="R35" s="2"/>
      <c r="S35" s="2"/>
      <c r="T35" s="1"/>
      <c r="U35" s="1"/>
    </row>
    <row r="36" spans="1:21" ht="19.5" customHeight="1">
      <c r="A36" s="123"/>
      <c r="B36" s="47" t="s">
        <v>13</v>
      </c>
      <c r="C36" s="47">
        <v>150</v>
      </c>
      <c r="D36" s="47">
        <v>12</v>
      </c>
      <c r="E36" s="40">
        <f>M36+N36+O36+P36+Q36</f>
        <v>1538</v>
      </c>
      <c r="F36" s="47">
        <v>1</v>
      </c>
      <c r="G36" s="47">
        <v>75</v>
      </c>
      <c r="H36" s="47">
        <f>F36*G36</f>
        <v>75</v>
      </c>
      <c r="I36" s="81">
        <f>(E36*H36)/1000</f>
        <v>115.35</v>
      </c>
      <c r="J36" s="88">
        <f>0.006165376*D36*D36</f>
        <v>0.887814144</v>
      </c>
      <c r="K36" s="63">
        <f>I36*J36</f>
        <v>102.4093615104</v>
      </c>
      <c r="L36" s="43">
        <v>27</v>
      </c>
      <c r="M36" s="40">
        <v>1413</v>
      </c>
      <c r="N36" s="40">
        <v>125</v>
      </c>
      <c r="O36" s="40"/>
      <c r="P36" s="40"/>
      <c r="Q36" s="40"/>
      <c r="R36" s="2"/>
      <c r="S36" s="2"/>
      <c r="T36" s="1"/>
      <c r="U36" s="1"/>
    </row>
    <row r="37" spans="1:21" ht="19.5" customHeight="1">
      <c r="A37" s="141" t="s">
        <v>45</v>
      </c>
      <c r="B37" s="141"/>
      <c r="C37" s="141"/>
      <c r="D37" s="141"/>
      <c r="E37" s="141"/>
      <c r="F37" s="141"/>
      <c r="G37" s="141"/>
      <c r="H37" s="141"/>
      <c r="I37" s="141"/>
      <c r="J37" s="141"/>
      <c r="K37" s="62">
        <f>SUM(K33:K36)</f>
        <v>835.260873560064</v>
      </c>
      <c r="L37" s="97" t="s">
        <v>17</v>
      </c>
      <c r="M37" s="98"/>
      <c r="N37" s="98"/>
      <c r="O37" s="98"/>
      <c r="P37" s="98"/>
      <c r="Q37" s="99"/>
      <c r="R37" s="16"/>
      <c r="S37" s="16"/>
      <c r="T37" s="16"/>
      <c r="U37" s="16"/>
    </row>
    <row r="38" spans="1:21" ht="19.5" customHeight="1">
      <c r="A38" s="140" t="s">
        <v>118</v>
      </c>
      <c r="B38" s="140"/>
      <c r="C38" s="140"/>
      <c r="D38" s="140"/>
      <c r="E38" s="140"/>
      <c r="F38" s="140"/>
      <c r="G38" s="140"/>
      <c r="H38" s="140"/>
      <c r="I38" s="140"/>
      <c r="J38" s="140"/>
      <c r="K38" s="66">
        <f>K37*22</f>
        <v>18375.73921832141</v>
      </c>
      <c r="L38" s="103" t="s">
        <v>17</v>
      </c>
      <c r="M38" s="104"/>
      <c r="N38" s="104"/>
      <c r="O38" s="104"/>
      <c r="P38" s="104"/>
      <c r="Q38" s="105"/>
      <c r="R38" s="16"/>
      <c r="S38" s="16"/>
      <c r="T38" s="16"/>
      <c r="U38" s="16"/>
    </row>
    <row r="39" spans="1:21" ht="19.5" customHeight="1">
      <c r="A39" s="92" t="s">
        <v>85</v>
      </c>
      <c r="B39" s="40" t="s">
        <v>18</v>
      </c>
      <c r="C39" s="40"/>
      <c r="D39" s="40">
        <v>20</v>
      </c>
      <c r="E39" s="40">
        <f>M39+N39+O39+P39+Q39</f>
        <v>12000</v>
      </c>
      <c r="F39" s="40">
        <v>1</v>
      </c>
      <c r="G39" s="40">
        <v>12</v>
      </c>
      <c r="H39" s="40">
        <f>F39*G39</f>
        <v>12</v>
      </c>
      <c r="I39" s="62">
        <f>(E39*H39)/1000</f>
        <v>144</v>
      </c>
      <c r="J39" s="88">
        <f>0.006165376*D39*D39</f>
        <v>2.4661504</v>
      </c>
      <c r="K39" s="63">
        <f>I39*J39</f>
        <v>355.1256576</v>
      </c>
      <c r="L39" s="43">
        <v>51</v>
      </c>
      <c r="M39" s="42">
        <v>11700</v>
      </c>
      <c r="N39" s="42">
        <v>300</v>
      </c>
      <c r="O39" s="42"/>
      <c r="P39" s="46"/>
      <c r="Q39" s="40"/>
      <c r="R39" s="2"/>
      <c r="S39" s="2"/>
      <c r="T39" s="1"/>
      <c r="U39" s="1"/>
    </row>
    <row r="40" spans="1:21" ht="19.5" customHeight="1">
      <c r="A40" s="123"/>
      <c r="B40" s="40" t="s">
        <v>19</v>
      </c>
      <c r="C40" s="40"/>
      <c r="D40" s="40">
        <v>16</v>
      </c>
      <c r="E40" s="40">
        <f>M40+N40+O40+P40+Q40</f>
        <v>12000</v>
      </c>
      <c r="F40" s="40">
        <v>1</v>
      </c>
      <c r="G40" s="40">
        <v>12</v>
      </c>
      <c r="H40" s="40">
        <f>F40*G40</f>
        <v>12</v>
      </c>
      <c r="I40" s="62">
        <f>(E40*H40)/1000</f>
        <v>144</v>
      </c>
      <c r="J40" s="88">
        <f>0.006165376*D40*D40</f>
        <v>1.578336256</v>
      </c>
      <c r="K40" s="63">
        <f>I40*J40</f>
        <v>227.280420864</v>
      </c>
      <c r="L40" s="43">
        <v>1</v>
      </c>
      <c r="M40" s="40">
        <v>12000</v>
      </c>
      <c r="N40" s="40"/>
      <c r="O40" s="45"/>
      <c r="P40" s="44"/>
      <c r="Q40" s="40"/>
      <c r="R40" s="2"/>
      <c r="S40" s="2"/>
      <c r="T40" s="1"/>
      <c r="U40" s="1"/>
    </row>
    <row r="41" spans="1:21" ht="19.5" customHeight="1">
      <c r="A41" s="123"/>
      <c r="B41" s="47" t="s">
        <v>33</v>
      </c>
      <c r="C41" s="47">
        <v>100</v>
      </c>
      <c r="D41" s="47">
        <v>12</v>
      </c>
      <c r="E41" s="40">
        <f>M41+N41+O41+P41+Q41</f>
        <v>1513</v>
      </c>
      <c r="F41" s="47">
        <v>1</v>
      </c>
      <c r="G41" s="47">
        <v>112</v>
      </c>
      <c r="H41" s="47">
        <f>F41*G41</f>
        <v>112</v>
      </c>
      <c r="I41" s="81">
        <f>(E41*H41)/1000</f>
        <v>169.456</v>
      </c>
      <c r="J41" s="88">
        <f>0.006165376*D41*D41</f>
        <v>0.887814144</v>
      </c>
      <c r="K41" s="63">
        <f>I41*J41</f>
        <v>150.445433585664</v>
      </c>
      <c r="L41" s="48">
        <v>27</v>
      </c>
      <c r="M41" s="47">
        <v>1413</v>
      </c>
      <c r="N41" s="47">
        <v>100</v>
      </c>
      <c r="O41" s="47"/>
      <c r="P41" s="47"/>
      <c r="Q41" s="47"/>
      <c r="R41" s="2"/>
      <c r="S41" s="2"/>
      <c r="T41" s="1"/>
      <c r="U41" s="1"/>
    </row>
    <row r="42" spans="1:21" ht="19.5" customHeight="1">
      <c r="A42" s="123"/>
      <c r="B42" s="47" t="s">
        <v>13</v>
      </c>
      <c r="C42" s="47">
        <v>150</v>
      </c>
      <c r="D42" s="47">
        <v>12</v>
      </c>
      <c r="E42" s="40">
        <f>M42+N42+O42+P42+Q42</f>
        <v>1538</v>
      </c>
      <c r="F42" s="47">
        <v>1</v>
      </c>
      <c r="G42" s="47">
        <v>75</v>
      </c>
      <c r="H42" s="47">
        <f>F42*G42</f>
        <v>75</v>
      </c>
      <c r="I42" s="81">
        <f>(E42*H42)/1000</f>
        <v>115.35</v>
      </c>
      <c r="J42" s="88">
        <f>0.006165376*D42*D42</f>
        <v>0.887814144</v>
      </c>
      <c r="K42" s="63">
        <f>I42*J42</f>
        <v>102.4093615104</v>
      </c>
      <c r="L42" s="43">
        <v>27</v>
      </c>
      <c r="M42" s="40">
        <v>1413</v>
      </c>
      <c r="N42" s="40">
        <v>125</v>
      </c>
      <c r="O42" s="40"/>
      <c r="P42" s="40"/>
      <c r="Q42" s="40"/>
      <c r="R42" s="2"/>
      <c r="S42" s="2"/>
      <c r="T42" s="1"/>
      <c r="U42" s="1"/>
    </row>
    <row r="43" spans="1:21" ht="19.5" customHeight="1">
      <c r="A43" s="141" t="s">
        <v>45</v>
      </c>
      <c r="B43" s="141"/>
      <c r="C43" s="141"/>
      <c r="D43" s="141"/>
      <c r="E43" s="141"/>
      <c r="F43" s="141"/>
      <c r="G43" s="141"/>
      <c r="H43" s="141"/>
      <c r="I43" s="141"/>
      <c r="J43" s="141"/>
      <c r="K43" s="62">
        <f>SUM(K39:K42)</f>
        <v>835.260873560064</v>
      </c>
      <c r="L43" s="97" t="s">
        <v>17</v>
      </c>
      <c r="M43" s="98"/>
      <c r="N43" s="98"/>
      <c r="O43" s="98"/>
      <c r="P43" s="98"/>
      <c r="Q43" s="99"/>
      <c r="R43" s="16"/>
      <c r="S43" s="16"/>
      <c r="T43" s="16"/>
      <c r="U43" s="16"/>
    </row>
    <row r="44" spans="1:21" ht="19.5" customHeight="1">
      <c r="A44" s="140" t="s">
        <v>119</v>
      </c>
      <c r="B44" s="140"/>
      <c r="C44" s="140"/>
      <c r="D44" s="140"/>
      <c r="E44" s="140"/>
      <c r="F44" s="140"/>
      <c r="G44" s="140"/>
      <c r="H44" s="140"/>
      <c r="I44" s="140"/>
      <c r="J44" s="140"/>
      <c r="K44" s="66">
        <f>K43*16</f>
        <v>13364.173976961025</v>
      </c>
      <c r="L44" s="103" t="s">
        <v>17</v>
      </c>
      <c r="M44" s="104"/>
      <c r="N44" s="104"/>
      <c r="O44" s="104"/>
      <c r="P44" s="104"/>
      <c r="Q44" s="105"/>
      <c r="R44" s="16"/>
      <c r="S44" s="16"/>
      <c r="T44" s="16"/>
      <c r="U44" s="16"/>
    </row>
    <row r="45" spans="1:21" ht="19.5" customHeight="1">
      <c r="A45" s="106" t="s">
        <v>70</v>
      </c>
      <c r="B45" s="106"/>
      <c r="C45" s="106"/>
      <c r="D45" s="106"/>
      <c r="E45" s="106"/>
      <c r="F45" s="106"/>
      <c r="G45" s="106"/>
      <c r="H45" s="106"/>
      <c r="I45" s="106"/>
      <c r="J45" s="106"/>
      <c r="K45" s="60">
        <f>K38+K44</f>
        <v>31739.913195282435</v>
      </c>
      <c r="L45" s="131" t="s">
        <v>68</v>
      </c>
      <c r="M45" s="131"/>
      <c r="N45" s="131"/>
      <c r="O45" s="131"/>
      <c r="P45" s="131"/>
      <c r="Q45" s="131"/>
      <c r="R45" s="16"/>
      <c r="S45" s="16"/>
      <c r="T45" s="16"/>
      <c r="U45" s="16"/>
    </row>
    <row r="46" spans="1:21" ht="19.5" customHeight="1">
      <c r="A46" s="128" t="s">
        <v>29</v>
      </c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30"/>
      <c r="R46" s="16"/>
      <c r="S46" s="16"/>
      <c r="T46" s="16"/>
      <c r="U46" s="16"/>
    </row>
    <row r="47" spans="1:21" ht="19.5" customHeight="1">
      <c r="A47" s="92" t="s">
        <v>120</v>
      </c>
      <c r="B47" s="42" t="s">
        <v>87</v>
      </c>
      <c r="C47" s="42">
        <v>150</v>
      </c>
      <c r="D47" s="42">
        <v>20</v>
      </c>
      <c r="E47" s="40">
        <f aca="true" t="shared" si="7" ref="E47:E53">M47+N47+O47+P47+Q47</f>
        <v>7300</v>
      </c>
      <c r="F47" s="42">
        <v>1</v>
      </c>
      <c r="G47" s="42">
        <v>55</v>
      </c>
      <c r="H47" s="42">
        <f aca="true" t="shared" si="8" ref="H47:H53">F47*G47</f>
        <v>55</v>
      </c>
      <c r="I47" s="82">
        <f aca="true" t="shared" si="9" ref="I47:I53">(E47*H47)/1000</f>
        <v>401.5</v>
      </c>
      <c r="J47" s="88">
        <f aca="true" t="shared" si="10" ref="J47:J53">0.006165376*D47*D47</f>
        <v>2.4661504</v>
      </c>
      <c r="K47" s="62">
        <f aca="true" t="shared" si="11" ref="K47:K53">I47*J47</f>
        <v>990.1593856000001</v>
      </c>
      <c r="L47" s="41">
        <v>4</v>
      </c>
      <c r="M47" s="42">
        <v>6300</v>
      </c>
      <c r="N47" s="42">
        <v>500</v>
      </c>
      <c r="O47" s="42">
        <v>500</v>
      </c>
      <c r="P47" s="50"/>
      <c r="Q47" s="40"/>
      <c r="R47" s="2"/>
      <c r="S47" s="2"/>
      <c r="T47" s="1"/>
      <c r="U47" s="1"/>
    </row>
    <row r="48" spans="1:19" ht="19.5" customHeight="1">
      <c r="A48" s="123"/>
      <c r="B48" s="40" t="s">
        <v>23</v>
      </c>
      <c r="C48" s="40">
        <v>200</v>
      </c>
      <c r="D48" s="40">
        <v>20</v>
      </c>
      <c r="E48" s="40">
        <f t="shared" si="7"/>
        <v>9000</v>
      </c>
      <c r="F48" s="40">
        <v>1</v>
      </c>
      <c r="G48" s="40">
        <v>33</v>
      </c>
      <c r="H48" s="40">
        <f t="shared" si="8"/>
        <v>33</v>
      </c>
      <c r="I48" s="63">
        <f t="shared" si="9"/>
        <v>297</v>
      </c>
      <c r="J48" s="88">
        <f t="shared" si="10"/>
        <v>2.4661504</v>
      </c>
      <c r="K48" s="62">
        <f t="shared" si="11"/>
        <v>732.4466688</v>
      </c>
      <c r="L48" s="43">
        <v>4</v>
      </c>
      <c r="M48" s="40">
        <v>8000</v>
      </c>
      <c r="N48" s="42">
        <v>500</v>
      </c>
      <c r="O48" s="42">
        <v>500</v>
      </c>
      <c r="P48" s="44"/>
      <c r="Q48" s="40"/>
      <c r="R48" s="2"/>
      <c r="S48" s="2"/>
    </row>
    <row r="49" spans="1:19" ht="19.5" customHeight="1">
      <c r="A49" s="123"/>
      <c r="B49" s="40" t="s">
        <v>37</v>
      </c>
      <c r="C49" s="40">
        <v>200</v>
      </c>
      <c r="D49" s="40">
        <v>20</v>
      </c>
      <c r="E49" s="40">
        <f t="shared" si="7"/>
        <v>9000</v>
      </c>
      <c r="F49" s="40">
        <v>1</v>
      </c>
      <c r="G49" s="40">
        <v>33</v>
      </c>
      <c r="H49" s="40">
        <f t="shared" si="8"/>
        <v>33</v>
      </c>
      <c r="I49" s="63">
        <f t="shared" si="9"/>
        <v>297</v>
      </c>
      <c r="J49" s="88">
        <f t="shared" si="10"/>
        <v>2.4661504</v>
      </c>
      <c r="K49" s="62">
        <f t="shared" si="11"/>
        <v>732.4466688</v>
      </c>
      <c r="L49" s="43">
        <v>5</v>
      </c>
      <c r="M49" s="40">
        <v>8000</v>
      </c>
      <c r="N49" s="42">
        <v>500</v>
      </c>
      <c r="O49" s="42">
        <v>500</v>
      </c>
      <c r="P49" s="44"/>
      <c r="Q49" s="40"/>
      <c r="R49" s="2"/>
      <c r="S49" s="2"/>
    </row>
    <row r="50" spans="1:19" ht="19.5" customHeight="1">
      <c r="A50" s="123"/>
      <c r="B50" s="40" t="s">
        <v>47</v>
      </c>
      <c r="C50" s="40">
        <v>200</v>
      </c>
      <c r="D50" s="40">
        <v>20</v>
      </c>
      <c r="E50" s="40">
        <f t="shared" si="7"/>
        <v>7300</v>
      </c>
      <c r="F50" s="40">
        <v>1</v>
      </c>
      <c r="G50" s="40">
        <v>41</v>
      </c>
      <c r="H50" s="40">
        <f t="shared" si="8"/>
        <v>41</v>
      </c>
      <c r="I50" s="63">
        <f t="shared" si="9"/>
        <v>299.3</v>
      </c>
      <c r="J50" s="88">
        <f t="shared" si="10"/>
        <v>2.4661504</v>
      </c>
      <c r="K50" s="62">
        <f t="shared" si="11"/>
        <v>738.11881472</v>
      </c>
      <c r="L50" s="43">
        <v>5</v>
      </c>
      <c r="M50" s="40">
        <v>6300</v>
      </c>
      <c r="N50" s="42">
        <v>500</v>
      </c>
      <c r="O50" s="42">
        <v>500</v>
      </c>
      <c r="P50" s="44"/>
      <c r="Q50" s="40"/>
      <c r="R50" s="2"/>
      <c r="S50" s="2"/>
    </row>
    <row r="51" spans="1:19" ht="19.5" customHeight="1">
      <c r="A51" s="123"/>
      <c r="B51" s="40" t="s">
        <v>38</v>
      </c>
      <c r="C51" s="40">
        <v>200</v>
      </c>
      <c r="D51" s="40">
        <v>20</v>
      </c>
      <c r="E51" s="40">
        <f t="shared" si="7"/>
        <v>2950</v>
      </c>
      <c r="F51" s="40">
        <v>2</v>
      </c>
      <c r="G51" s="40">
        <v>11</v>
      </c>
      <c r="H51" s="40">
        <f t="shared" si="8"/>
        <v>22</v>
      </c>
      <c r="I51" s="63">
        <f t="shared" si="9"/>
        <v>64.9</v>
      </c>
      <c r="J51" s="88">
        <f t="shared" si="10"/>
        <v>2.4661504</v>
      </c>
      <c r="K51" s="62">
        <f t="shared" si="11"/>
        <v>160.05316096</v>
      </c>
      <c r="L51" s="43">
        <v>51</v>
      </c>
      <c r="M51" s="40">
        <v>2450</v>
      </c>
      <c r="N51" s="42">
        <v>500</v>
      </c>
      <c r="O51" s="42"/>
      <c r="P51" s="44"/>
      <c r="Q51" s="40"/>
      <c r="R51" s="2"/>
      <c r="S51" s="2"/>
    </row>
    <row r="52" spans="1:19" ht="19.5" customHeight="1">
      <c r="A52" s="123"/>
      <c r="B52" s="40" t="s">
        <v>61</v>
      </c>
      <c r="C52" s="40"/>
      <c r="D52" s="40">
        <v>12</v>
      </c>
      <c r="E52" s="40">
        <f t="shared" si="7"/>
        <v>7100</v>
      </c>
      <c r="F52" s="40">
        <v>2</v>
      </c>
      <c r="G52" s="40">
        <v>3</v>
      </c>
      <c r="H52" s="40">
        <f t="shared" si="8"/>
        <v>6</v>
      </c>
      <c r="I52" s="63">
        <f t="shared" si="9"/>
        <v>42.6</v>
      </c>
      <c r="J52" s="88">
        <f t="shared" si="10"/>
        <v>0.887814144</v>
      </c>
      <c r="K52" s="62">
        <f t="shared" si="11"/>
        <v>37.8208825344</v>
      </c>
      <c r="L52" s="43">
        <v>7</v>
      </c>
      <c r="M52" s="40">
        <v>6300</v>
      </c>
      <c r="N52" s="40">
        <v>400</v>
      </c>
      <c r="O52" s="40">
        <v>400</v>
      </c>
      <c r="P52" s="40"/>
      <c r="Q52" s="40"/>
      <c r="R52" s="2"/>
      <c r="S52" s="2"/>
    </row>
    <row r="53" spans="1:19" ht="19.5" customHeight="1">
      <c r="A53" s="123"/>
      <c r="B53" s="40" t="s">
        <v>61</v>
      </c>
      <c r="C53" s="40"/>
      <c r="D53" s="40">
        <v>12</v>
      </c>
      <c r="E53" s="40">
        <f t="shared" si="7"/>
        <v>8800</v>
      </c>
      <c r="F53" s="40">
        <v>2</v>
      </c>
      <c r="G53" s="40">
        <v>3</v>
      </c>
      <c r="H53" s="40">
        <f t="shared" si="8"/>
        <v>6</v>
      </c>
      <c r="I53" s="63">
        <f t="shared" si="9"/>
        <v>52.8</v>
      </c>
      <c r="J53" s="88">
        <f t="shared" si="10"/>
        <v>0.887814144</v>
      </c>
      <c r="K53" s="62">
        <f t="shared" si="11"/>
        <v>46.8765868032</v>
      </c>
      <c r="L53" s="43">
        <v>7</v>
      </c>
      <c r="M53" s="40">
        <v>8000</v>
      </c>
      <c r="N53" s="40">
        <v>400</v>
      </c>
      <c r="O53" s="40">
        <v>400</v>
      </c>
      <c r="P53" s="40"/>
      <c r="Q53" s="40"/>
      <c r="R53" s="2"/>
      <c r="S53" s="2"/>
    </row>
    <row r="54" spans="1:19" ht="19.5" customHeight="1">
      <c r="A54" s="94" t="s">
        <v>45</v>
      </c>
      <c r="B54" s="95"/>
      <c r="C54" s="95"/>
      <c r="D54" s="95"/>
      <c r="E54" s="95"/>
      <c r="F54" s="95"/>
      <c r="G54" s="95"/>
      <c r="H54" s="95"/>
      <c r="I54" s="95"/>
      <c r="J54" s="96"/>
      <c r="K54" s="63">
        <f>SUM(K47:K53)</f>
        <v>3437.9221682176008</v>
      </c>
      <c r="L54" s="97" t="s">
        <v>17</v>
      </c>
      <c r="M54" s="98"/>
      <c r="N54" s="98"/>
      <c r="O54" s="98"/>
      <c r="P54" s="98"/>
      <c r="Q54" s="99"/>
      <c r="R54" s="2"/>
      <c r="S54" s="2"/>
    </row>
    <row r="55" spans="1:19" ht="19.5" customHeight="1">
      <c r="A55" s="100" t="s">
        <v>121</v>
      </c>
      <c r="B55" s="101"/>
      <c r="C55" s="101"/>
      <c r="D55" s="101"/>
      <c r="E55" s="101"/>
      <c r="F55" s="101"/>
      <c r="G55" s="101"/>
      <c r="H55" s="101"/>
      <c r="I55" s="101"/>
      <c r="J55" s="102"/>
      <c r="K55" s="65">
        <f>K54*2</f>
        <v>6875.8443364352015</v>
      </c>
      <c r="L55" s="103" t="s">
        <v>17</v>
      </c>
      <c r="M55" s="104"/>
      <c r="N55" s="104"/>
      <c r="O55" s="104"/>
      <c r="P55" s="104"/>
      <c r="Q55" s="105"/>
      <c r="R55" s="2"/>
      <c r="S55" s="2"/>
    </row>
    <row r="56" spans="1:19" s="30" customFormat="1" ht="19.5" customHeight="1">
      <c r="A56" s="92" t="s">
        <v>122</v>
      </c>
      <c r="B56" s="40" t="s">
        <v>30</v>
      </c>
      <c r="C56" s="40">
        <v>150</v>
      </c>
      <c r="D56" s="40">
        <v>16</v>
      </c>
      <c r="E56" s="40">
        <f aca="true" t="shared" si="12" ref="E56:E61">M56+N56+O56+P56+Q56</f>
        <v>5152</v>
      </c>
      <c r="F56" s="40">
        <v>1</v>
      </c>
      <c r="G56" s="40">
        <v>49</v>
      </c>
      <c r="H56" s="40">
        <f aca="true" t="shared" si="13" ref="H56:H61">F56*G56</f>
        <v>49</v>
      </c>
      <c r="I56" s="62">
        <f aca="true" t="shared" si="14" ref="I56:I61">(E56*H56)/1000</f>
        <v>252.448</v>
      </c>
      <c r="J56" s="88">
        <f aca="true" t="shared" si="15" ref="J56:J61">0.006165376*D56*D56</f>
        <v>1.578336256</v>
      </c>
      <c r="K56" s="62">
        <f aca="true" t="shared" si="16" ref="K56:K61">I56*J56</f>
        <v>398.447831154688</v>
      </c>
      <c r="L56" s="40">
        <v>2</v>
      </c>
      <c r="M56" s="40">
        <v>4402</v>
      </c>
      <c r="N56" s="40">
        <v>450</v>
      </c>
      <c r="O56" s="40">
        <v>300</v>
      </c>
      <c r="P56" s="51"/>
      <c r="Q56" s="40"/>
      <c r="R56" s="29"/>
      <c r="S56" s="29"/>
    </row>
    <row r="57" spans="1:19" s="30" customFormat="1" ht="19.5" customHeight="1">
      <c r="A57" s="123"/>
      <c r="B57" s="40" t="s">
        <v>136</v>
      </c>
      <c r="C57" s="40">
        <v>150</v>
      </c>
      <c r="D57" s="40">
        <v>16</v>
      </c>
      <c r="E57" s="40">
        <f t="shared" si="12"/>
        <v>8100</v>
      </c>
      <c r="F57" s="40">
        <v>1</v>
      </c>
      <c r="G57" s="40">
        <v>20</v>
      </c>
      <c r="H57" s="40">
        <f t="shared" si="13"/>
        <v>20</v>
      </c>
      <c r="I57" s="62">
        <f t="shared" si="14"/>
        <v>162</v>
      </c>
      <c r="J57" s="88">
        <f t="shared" si="15"/>
        <v>1.578336256</v>
      </c>
      <c r="K57" s="62">
        <f t="shared" si="16"/>
        <v>255.690473472</v>
      </c>
      <c r="L57" s="40">
        <v>6</v>
      </c>
      <c r="M57" s="40">
        <v>7200</v>
      </c>
      <c r="N57" s="40">
        <v>450</v>
      </c>
      <c r="O57" s="40">
        <v>450</v>
      </c>
      <c r="P57" s="40"/>
      <c r="Q57" s="40"/>
      <c r="R57" s="29"/>
      <c r="S57" s="29"/>
    </row>
    <row r="58" spans="1:19" s="30" customFormat="1" ht="19.5" customHeight="1">
      <c r="A58" s="123"/>
      <c r="B58" s="40" t="s">
        <v>137</v>
      </c>
      <c r="C58" s="40">
        <v>150</v>
      </c>
      <c r="D58" s="40">
        <v>16</v>
      </c>
      <c r="E58" s="40">
        <f t="shared" si="12"/>
        <v>2600</v>
      </c>
      <c r="F58" s="40">
        <v>1</v>
      </c>
      <c r="G58" s="40">
        <v>19</v>
      </c>
      <c r="H58" s="40">
        <f t="shared" si="13"/>
        <v>19</v>
      </c>
      <c r="I58" s="62">
        <f t="shared" si="14"/>
        <v>49.4</v>
      </c>
      <c r="J58" s="88">
        <f t="shared" si="15"/>
        <v>1.578336256</v>
      </c>
      <c r="K58" s="62">
        <f t="shared" si="16"/>
        <v>77.9698110464</v>
      </c>
      <c r="L58" s="40">
        <v>49</v>
      </c>
      <c r="M58" s="40">
        <v>450</v>
      </c>
      <c r="N58" s="40">
        <v>2150</v>
      </c>
      <c r="O58" s="40"/>
      <c r="P58" s="51"/>
      <c r="Q58" s="40"/>
      <c r="R58" s="29"/>
      <c r="S58" s="29"/>
    </row>
    <row r="59" spans="1:19" s="30" customFormat="1" ht="19.5" customHeight="1">
      <c r="A59" s="123"/>
      <c r="B59" s="40" t="s">
        <v>64</v>
      </c>
      <c r="C59" s="40">
        <v>200</v>
      </c>
      <c r="D59" s="40">
        <v>12</v>
      </c>
      <c r="E59" s="40">
        <f t="shared" si="12"/>
        <v>2000</v>
      </c>
      <c r="F59" s="40">
        <v>1</v>
      </c>
      <c r="G59" s="40">
        <v>32</v>
      </c>
      <c r="H59" s="40">
        <f t="shared" si="13"/>
        <v>32</v>
      </c>
      <c r="I59" s="62">
        <f t="shared" si="14"/>
        <v>64</v>
      </c>
      <c r="J59" s="88">
        <f t="shared" si="15"/>
        <v>0.887814144</v>
      </c>
      <c r="K59" s="62">
        <f t="shared" si="16"/>
        <v>56.820105216</v>
      </c>
      <c r="L59" s="40">
        <v>49</v>
      </c>
      <c r="M59" s="40">
        <v>300</v>
      </c>
      <c r="N59" s="40">
        <v>1400</v>
      </c>
      <c r="O59" s="40">
        <v>300</v>
      </c>
      <c r="P59" s="51"/>
      <c r="Q59" s="40"/>
      <c r="R59" s="29"/>
      <c r="S59" s="29"/>
    </row>
    <row r="60" spans="1:19" s="30" customFormat="1" ht="19.5" customHeight="1">
      <c r="A60" s="92" t="s">
        <v>123</v>
      </c>
      <c r="B60" s="40" t="s">
        <v>31</v>
      </c>
      <c r="C60" s="40">
        <v>200</v>
      </c>
      <c r="D60" s="40">
        <v>16</v>
      </c>
      <c r="E60" s="40">
        <f t="shared" si="12"/>
        <v>5152</v>
      </c>
      <c r="F60" s="40">
        <v>1</v>
      </c>
      <c r="G60" s="40">
        <v>37</v>
      </c>
      <c r="H60" s="40">
        <f t="shared" si="13"/>
        <v>37</v>
      </c>
      <c r="I60" s="62">
        <f t="shared" si="14"/>
        <v>190.624</v>
      </c>
      <c r="J60" s="88">
        <f t="shared" si="15"/>
        <v>1.578336256</v>
      </c>
      <c r="K60" s="62">
        <f t="shared" si="16"/>
        <v>300.868770463744</v>
      </c>
      <c r="L60" s="40">
        <v>2</v>
      </c>
      <c r="M60" s="52">
        <v>4402</v>
      </c>
      <c r="N60" s="40">
        <v>450</v>
      </c>
      <c r="O60" s="40">
        <v>300</v>
      </c>
      <c r="P60" s="51"/>
      <c r="Q60" s="40"/>
      <c r="R60" s="29"/>
      <c r="S60" s="29"/>
    </row>
    <row r="61" spans="1:19" s="30" customFormat="1" ht="19.5" customHeight="1">
      <c r="A61" s="123"/>
      <c r="B61" s="40" t="s">
        <v>138</v>
      </c>
      <c r="C61" s="40">
        <v>200</v>
      </c>
      <c r="D61" s="40">
        <v>16</v>
      </c>
      <c r="E61" s="40">
        <f t="shared" si="12"/>
        <v>8700</v>
      </c>
      <c r="F61" s="40">
        <v>1</v>
      </c>
      <c r="G61" s="40">
        <v>15</v>
      </c>
      <c r="H61" s="40">
        <f t="shared" si="13"/>
        <v>15</v>
      </c>
      <c r="I61" s="62">
        <f t="shared" si="14"/>
        <v>130.5</v>
      </c>
      <c r="J61" s="88">
        <f t="shared" si="15"/>
        <v>1.578336256</v>
      </c>
      <c r="K61" s="67">
        <f t="shared" si="16"/>
        <v>205.972881408</v>
      </c>
      <c r="L61" s="48">
        <v>6</v>
      </c>
      <c r="M61" s="40">
        <v>7200</v>
      </c>
      <c r="N61" s="47">
        <v>750</v>
      </c>
      <c r="O61" s="47">
        <v>750</v>
      </c>
      <c r="P61" s="53"/>
      <c r="Q61" s="40"/>
      <c r="R61" s="29"/>
      <c r="S61" s="29"/>
    </row>
    <row r="62" spans="1:29" s="30" customFormat="1" ht="19.5" customHeight="1">
      <c r="A62" s="145" t="s">
        <v>45</v>
      </c>
      <c r="B62" s="145"/>
      <c r="C62" s="145"/>
      <c r="D62" s="145"/>
      <c r="E62" s="145"/>
      <c r="F62" s="145"/>
      <c r="G62" s="145"/>
      <c r="H62" s="145"/>
      <c r="I62" s="145"/>
      <c r="J62" s="145"/>
      <c r="K62" s="68">
        <f>SUM(K56:K61)</f>
        <v>1295.769872760832</v>
      </c>
      <c r="L62" s="149" t="s">
        <v>17</v>
      </c>
      <c r="M62" s="150"/>
      <c r="N62" s="150"/>
      <c r="O62" s="150"/>
      <c r="P62" s="150"/>
      <c r="Q62" s="151"/>
      <c r="R62" s="17"/>
      <c r="S62" s="17"/>
      <c r="T62" s="31"/>
      <c r="U62" s="31"/>
      <c r="V62" s="31"/>
      <c r="W62" s="31"/>
      <c r="X62" s="31"/>
      <c r="Y62" s="31"/>
      <c r="Z62" s="31"/>
      <c r="AA62" s="31"/>
      <c r="AB62" s="31"/>
      <c r="AC62" s="31"/>
    </row>
    <row r="63" spans="1:29" s="30" customFormat="1" ht="19.5" customHeight="1">
      <c r="A63" s="140" t="s">
        <v>49</v>
      </c>
      <c r="B63" s="140"/>
      <c r="C63" s="140"/>
      <c r="D63" s="140"/>
      <c r="E63" s="140"/>
      <c r="F63" s="140"/>
      <c r="G63" s="140"/>
      <c r="H63" s="140"/>
      <c r="I63" s="140"/>
      <c r="J63" s="140"/>
      <c r="K63" s="65">
        <f>K62*2</f>
        <v>2591.539745521664</v>
      </c>
      <c r="L63" s="139" t="s">
        <v>17</v>
      </c>
      <c r="M63" s="139"/>
      <c r="N63" s="139"/>
      <c r="O63" s="139"/>
      <c r="P63" s="139"/>
      <c r="Q63" s="139"/>
      <c r="R63" s="17"/>
      <c r="S63" s="17"/>
      <c r="T63" s="31"/>
      <c r="U63" s="31"/>
      <c r="V63" s="31"/>
      <c r="W63" s="31"/>
      <c r="X63" s="31"/>
      <c r="Y63" s="31"/>
      <c r="Z63" s="31"/>
      <c r="AA63" s="31"/>
      <c r="AB63" s="31"/>
      <c r="AC63" s="31"/>
    </row>
    <row r="64" spans="1:29" s="30" customFormat="1" ht="19.5" customHeight="1">
      <c r="A64" s="124" t="s">
        <v>124</v>
      </c>
      <c r="B64" s="40" t="s">
        <v>88</v>
      </c>
      <c r="C64" s="40">
        <v>150</v>
      </c>
      <c r="D64" s="40">
        <v>12</v>
      </c>
      <c r="E64" s="40">
        <f aca="true" t="shared" si="17" ref="E64:E69">M64+N64+O64+P64+Q64</f>
        <v>3100</v>
      </c>
      <c r="F64" s="40">
        <v>1</v>
      </c>
      <c r="G64" s="40">
        <v>49</v>
      </c>
      <c r="H64" s="40">
        <f aca="true" t="shared" si="18" ref="H64:H69">F64*G64</f>
        <v>49</v>
      </c>
      <c r="I64" s="62">
        <f aca="true" t="shared" si="19" ref="I64:I69">(E64*H64)/1000</f>
        <v>151.9</v>
      </c>
      <c r="J64" s="88">
        <f aca="true" t="shared" si="20" ref="J64:J69">0.006165376*D64*D64</f>
        <v>0.887814144</v>
      </c>
      <c r="K64" s="62">
        <f aca="true" t="shared" si="21" ref="K64:K69">I64*J64</f>
        <v>134.85896847360002</v>
      </c>
      <c r="L64" s="40">
        <v>10</v>
      </c>
      <c r="M64" s="40">
        <v>1000</v>
      </c>
      <c r="N64" s="40">
        <v>550</v>
      </c>
      <c r="O64" s="40">
        <v>500</v>
      </c>
      <c r="P64" s="40">
        <v>600</v>
      </c>
      <c r="Q64" s="40">
        <v>450</v>
      </c>
      <c r="R64" s="17"/>
      <c r="S64" s="17"/>
      <c r="T64" s="31"/>
      <c r="U64" s="31"/>
      <c r="V64" s="31"/>
      <c r="W64" s="31"/>
      <c r="X64" s="31"/>
      <c r="Y64" s="31"/>
      <c r="Z64" s="31"/>
      <c r="AA64" s="31"/>
      <c r="AB64" s="31"/>
      <c r="AC64" s="31"/>
    </row>
    <row r="65" spans="1:29" s="30" customFormat="1" ht="19.5" customHeight="1">
      <c r="A65" s="124"/>
      <c r="B65" s="40" t="s">
        <v>89</v>
      </c>
      <c r="C65" s="40"/>
      <c r="D65" s="40">
        <v>16</v>
      </c>
      <c r="E65" s="40">
        <f t="shared" si="17"/>
        <v>7800</v>
      </c>
      <c r="F65" s="40">
        <v>1</v>
      </c>
      <c r="G65" s="40">
        <v>10</v>
      </c>
      <c r="H65" s="40">
        <f t="shared" si="18"/>
        <v>10</v>
      </c>
      <c r="I65" s="62">
        <f t="shared" si="19"/>
        <v>78</v>
      </c>
      <c r="J65" s="88">
        <f t="shared" si="20"/>
        <v>1.578336256</v>
      </c>
      <c r="K65" s="62">
        <f t="shared" si="21"/>
        <v>123.110227968</v>
      </c>
      <c r="L65" s="43">
        <v>6</v>
      </c>
      <c r="M65" s="40">
        <v>7200</v>
      </c>
      <c r="N65" s="40">
        <v>300</v>
      </c>
      <c r="O65" s="40">
        <v>300</v>
      </c>
      <c r="P65" s="42"/>
      <c r="Q65" s="40"/>
      <c r="R65" s="17"/>
      <c r="S65" s="17"/>
      <c r="T65" s="31"/>
      <c r="U65" s="31"/>
      <c r="V65" s="31"/>
      <c r="W65" s="31"/>
      <c r="X65" s="31"/>
      <c r="Y65" s="31"/>
      <c r="Z65" s="31"/>
      <c r="AA65" s="31"/>
      <c r="AB65" s="31"/>
      <c r="AC65" s="31"/>
    </row>
    <row r="66" spans="1:29" s="30" customFormat="1" ht="19.5" customHeight="1">
      <c r="A66" s="124"/>
      <c r="B66" s="40" t="s">
        <v>125</v>
      </c>
      <c r="C66" s="40">
        <v>200</v>
      </c>
      <c r="D66" s="40">
        <v>16</v>
      </c>
      <c r="E66" s="40">
        <f t="shared" si="17"/>
        <v>1950</v>
      </c>
      <c r="F66" s="40">
        <v>1</v>
      </c>
      <c r="G66" s="40">
        <v>37</v>
      </c>
      <c r="H66" s="40">
        <f t="shared" si="18"/>
        <v>37</v>
      </c>
      <c r="I66" s="62">
        <f t="shared" si="19"/>
        <v>72.15</v>
      </c>
      <c r="J66" s="88">
        <f t="shared" si="20"/>
        <v>1.578336256</v>
      </c>
      <c r="K66" s="62">
        <f t="shared" si="21"/>
        <v>113.87696087040001</v>
      </c>
      <c r="L66" s="43">
        <v>6</v>
      </c>
      <c r="M66" s="40">
        <v>200</v>
      </c>
      <c r="N66" s="40">
        <v>1550</v>
      </c>
      <c r="O66" s="40">
        <v>200</v>
      </c>
      <c r="P66" s="42"/>
      <c r="Q66" s="40"/>
      <c r="R66" s="17"/>
      <c r="S66" s="17"/>
      <c r="T66" s="31"/>
      <c r="U66" s="31"/>
      <c r="V66" s="31"/>
      <c r="W66" s="31"/>
      <c r="X66" s="31"/>
      <c r="Y66" s="31"/>
      <c r="Z66" s="31"/>
      <c r="AA66" s="31"/>
      <c r="AB66" s="31"/>
      <c r="AC66" s="31"/>
    </row>
    <row r="67" spans="1:29" s="30" customFormat="1" ht="19.5" customHeight="1">
      <c r="A67" s="124"/>
      <c r="B67" s="40" t="s">
        <v>126</v>
      </c>
      <c r="C67" s="40">
        <v>200</v>
      </c>
      <c r="D67" s="40">
        <v>16</v>
      </c>
      <c r="E67" s="40">
        <f t="shared" si="17"/>
        <v>1950</v>
      </c>
      <c r="F67" s="40">
        <v>1</v>
      </c>
      <c r="G67" s="40">
        <v>37</v>
      </c>
      <c r="H67" s="40">
        <f t="shared" si="18"/>
        <v>37</v>
      </c>
      <c r="I67" s="62">
        <f t="shared" si="19"/>
        <v>72.15</v>
      </c>
      <c r="J67" s="88">
        <f t="shared" si="20"/>
        <v>1.578336256</v>
      </c>
      <c r="K67" s="62">
        <f t="shared" si="21"/>
        <v>113.87696087040001</v>
      </c>
      <c r="L67" s="43">
        <v>6</v>
      </c>
      <c r="M67" s="40">
        <v>200</v>
      </c>
      <c r="N67" s="40">
        <v>1550</v>
      </c>
      <c r="O67" s="40">
        <v>200</v>
      </c>
      <c r="P67" s="42"/>
      <c r="Q67" s="40"/>
      <c r="R67" s="17"/>
      <c r="S67" s="17"/>
      <c r="T67" s="31"/>
      <c r="U67" s="31"/>
      <c r="V67" s="31"/>
      <c r="W67" s="31"/>
      <c r="X67" s="31"/>
      <c r="Y67" s="31"/>
      <c r="Z67" s="31"/>
      <c r="AA67" s="31"/>
      <c r="AB67" s="31"/>
      <c r="AC67" s="31"/>
    </row>
    <row r="68" spans="1:29" s="30" customFormat="1" ht="19.5" customHeight="1">
      <c r="A68" s="124"/>
      <c r="B68" s="40" t="s">
        <v>127</v>
      </c>
      <c r="C68" s="40">
        <v>200</v>
      </c>
      <c r="D68" s="40">
        <v>16</v>
      </c>
      <c r="E68" s="40">
        <f t="shared" si="17"/>
        <v>7200</v>
      </c>
      <c r="F68" s="40">
        <v>1</v>
      </c>
      <c r="G68" s="40">
        <v>9</v>
      </c>
      <c r="H68" s="40">
        <f t="shared" si="18"/>
        <v>9</v>
      </c>
      <c r="I68" s="62">
        <f t="shared" si="19"/>
        <v>64.8</v>
      </c>
      <c r="J68" s="88">
        <f t="shared" si="20"/>
        <v>1.578336256</v>
      </c>
      <c r="K68" s="62">
        <f t="shared" si="21"/>
        <v>102.27618938879999</v>
      </c>
      <c r="L68" s="43">
        <v>1</v>
      </c>
      <c r="M68" s="40">
        <v>7200</v>
      </c>
      <c r="N68" s="40"/>
      <c r="O68" s="40"/>
      <c r="P68" s="42"/>
      <c r="Q68" s="40"/>
      <c r="R68" s="17"/>
      <c r="S68" s="17"/>
      <c r="T68" s="31"/>
      <c r="U68" s="31"/>
      <c r="V68" s="31"/>
      <c r="W68" s="31"/>
      <c r="X68" s="31"/>
      <c r="Y68" s="31"/>
      <c r="Z68" s="31"/>
      <c r="AA68" s="31"/>
      <c r="AB68" s="31"/>
      <c r="AC68" s="31"/>
    </row>
    <row r="69" spans="1:29" s="30" customFormat="1" ht="19.5" customHeight="1">
      <c r="A69" s="124"/>
      <c r="B69" s="40" t="s">
        <v>128</v>
      </c>
      <c r="C69" s="40">
        <v>200</v>
      </c>
      <c r="D69" s="40">
        <v>16</v>
      </c>
      <c r="E69" s="40">
        <f t="shared" si="17"/>
        <v>7200</v>
      </c>
      <c r="F69" s="40">
        <v>1</v>
      </c>
      <c r="G69" s="40">
        <v>9</v>
      </c>
      <c r="H69" s="40">
        <f t="shared" si="18"/>
        <v>9</v>
      </c>
      <c r="I69" s="62">
        <f t="shared" si="19"/>
        <v>64.8</v>
      </c>
      <c r="J69" s="88">
        <f t="shared" si="20"/>
        <v>1.578336256</v>
      </c>
      <c r="K69" s="62">
        <f t="shared" si="21"/>
        <v>102.27618938879999</v>
      </c>
      <c r="L69" s="43">
        <v>1</v>
      </c>
      <c r="M69" s="40">
        <v>7200</v>
      </c>
      <c r="N69" s="40"/>
      <c r="O69" s="40"/>
      <c r="P69" s="42"/>
      <c r="Q69" s="40"/>
      <c r="R69" s="17"/>
      <c r="S69" s="17"/>
      <c r="T69" s="31"/>
      <c r="U69" s="31"/>
      <c r="V69" s="31"/>
      <c r="W69" s="31"/>
      <c r="X69" s="31"/>
      <c r="Y69" s="31"/>
      <c r="Z69" s="31"/>
      <c r="AA69" s="31"/>
      <c r="AB69" s="31"/>
      <c r="AC69" s="31"/>
    </row>
    <row r="70" spans="1:29" s="30" customFormat="1" ht="19.5" customHeight="1">
      <c r="A70" s="141" t="s">
        <v>45</v>
      </c>
      <c r="B70" s="141"/>
      <c r="C70" s="141"/>
      <c r="D70" s="141"/>
      <c r="E70" s="141"/>
      <c r="F70" s="141"/>
      <c r="G70" s="141"/>
      <c r="H70" s="141"/>
      <c r="I70" s="141"/>
      <c r="J70" s="141"/>
      <c r="K70" s="63">
        <f>SUM(K64:K69)</f>
        <v>690.27549696</v>
      </c>
      <c r="L70" s="97" t="s">
        <v>17</v>
      </c>
      <c r="M70" s="98"/>
      <c r="N70" s="98"/>
      <c r="O70" s="98"/>
      <c r="P70" s="98"/>
      <c r="Q70" s="99"/>
      <c r="R70" s="17"/>
      <c r="S70" s="17"/>
      <c r="T70" s="31"/>
      <c r="U70" s="31"/>
      <c r="V70" s="31"/>
      <c r="W70" s="31"/>
      <c r="X70" s="31"/>
      <c r="Y70" s="31"/>
      <c r="Z70" s="31"/>
      <c r="AA70" s="31"/>
      <c r="AB70" s="31"/>
      <c r="AC70" s="31"/>
    </row>
    <row r="71" spans="1:29" s="30" customFormat="1" ht="19.5" customHeight="1">
      <c r="A71" s="140" t="s">
        <v>49</v>
      </c>
      <c r="B71" s="140"/>
      <c r="C71" s="140"/>
      <c r="D71" s="140"/>
      <c r="E71" s="140"/>
      <c r="F71" s="140"/>
      <c r="G71" s="140"/>
      <c r="H71" s="140"/>
      <c r="I71" s="140"/>
      <c r="J71" s="140"/>
      <c r="K71" s="65">
        <f>K70*2</f>
        <v>1380.55099392</v>
      </c>
      <c r="L71" s="103" t="s">
        <v>17</v>
      </c>
      <c r="M71" s="104"/>
      <c r="N71" s="104"/>
      <c r="O71" s="104"/>
      <c r="P71" s="104"/>
      <c r="Q71" s="105"/>
      <c r="R71" s="17"/>
      <c r="S71" s="17"/>
      <c r="T71" s="31"/>
      <c r="U71" s="31"/>
      <c r="V71" s="31"/>
      <c r="W71" s="31"/>
      <c r="X71" s="31"/>
      <c r="Y71" s="31"/>
      <c r="Z71" s="31"/>
      <c r="AA71" s="31"/>
      <c r="AB71" s="31"/>
      <c r="AC71" s="31"/>
    </row>
    <row r="72" spans="1:19" s="91" customFormat="1" ht="19.5" customHeight="1">
      <c r="A72" s="92" t="s">
        <v>129</v>
      </c>
      <c r="B72" s="40" t="s">
        <v>39</v>
      </c>
      <c r="C72" s="40">
        <v>200</v>
      </c>
      <c r="D72" s="40">
        <v>16</v>
      </c>
      <c r="E72" s="40">
        <f aca="true" t="shared" si="22" ref="E72:E89">M72+N72+O72+P72+Q72</f>
        <v>6550</v>
      </c>
      <c r="F72" s="40">
        <v>1</v>
      </c>
      <c r="G72" s="40">
        <v>24</v>
      </c>
      <c r="H72" s="40">
        <f aca="true" t="shared" si="23" ref="H72:H84">F72*G72</f>
        <v>24</v>
      </c>
      <c r="I72" s="62">
        <f aca="true" t="shared" si="24" ref="I72:I84">(E72*H72)/1000</f>
        <v>157.2</v>
      </c>
      <c r="J72" s="89">
        <f aca="true" t="shared" si="25" ref="J72:J84">0.00618*D72*D72</f>
        <v>1.58208</v>
      </c>
      <c r="K72" s="62">
        <f aca="true" t="shared" si="26" ref="K72:K84">I72*J72</f>
        <v>248.70297599999998</v>
      </c>
      <c r="L72" s="41">
        <v>6</v>
      </c>
      <c r="M72" s="42">
        <v>5900</v>
      </c>
      <c r="N72" s="42">
        <v>450</v>
      </c>
      <c r="O72" s="42">
        <v>200</v>
      </c>
      <c r="P72" s="50"/>
      <c r="Q72" s="73"/>
      <c r="R72" s="52"/>
      <c r="S72" s="52"/>
    </row>
    <row r="73" spans="1:19" s="30" customFormat="1" ht="19.5" customHeight="1">
      <c r="A73" s="123"/>
      <c r="B73" s="40" t="s">
        <v>51</v>
      </c>
      <c r="C73" s="40">
        <v>200</v>
      </c>
      <c r="D73" s="40">
        <v>20</v>
      </c>
      <c r="E73" s="40">
        <f t="shared" si="22"/>
        <v>3550</v>
      </c>
      <c r="F73" s="40">
        <v>1</v>
      </c>
      <c r="G73" s="40">
        <v>9</v>
      </c>
      <c r="H73" s="40">
        <f t="shared" si="23"/>
        <v>9</v>
      </c>
      <c r="I73" s="62">
        <f t="shared" si="24"/>
        <v>31.95</v>
      </c>
      <c r="J73" s="89">
        <f t="shared" si="25"/>
        <v>2.4719999999999995</v>
      </c>
      <c r="K73" s="62">
        <f t="shared" si="26"/>
        <v>78.98039999999999</v>
      </c>
      <c r="L73" s="41">
        <v>51</v>
      </c>
      <c r="M73" s="42">
        <v>3100</v>
      </c>
      <c r="N73" s="42">
        <v>450</v>
      </c>
      <c r="O73" s="42"/>
      <c r="P73" s="50"/>
      <c r="Q73" s="73"/>
      <c r="R73" s="29"/>
      <c r="S73" s="29"/>
    </row>
    <row r="74" spans="1:19" s="30" customFormat="1" ht="19.5" customHeight="1">
      <c r="A74" s="123"/>
      <c r="B74" s="40" t="s">
        <v>90</v>
      </c>
      <c r="C74" s="40">
        <v>200</v>
      </c>
      <c r="D74" s="40">
        <v>12</v>
      </c>
      <c r="E74" s="40">
        <f t="shared" si="22"/>
        <v>4380</v>
      </c>
      <c r="F74" s="40">
        <v>1</v>
      </c>
      <c r="G74" s="40">
        <v>12</v>
      </c>
      <c r="H74" s="40">
        <f t="shared" si="23"/>
        <v>12</v>
      </c>
      <c r="I74" s="62">
        <f t="shared" si="24"/>
        <v>52.56</v>
      </c>
      <c r="J74" s="89">
        <f t="shared" si="25"/>
        <v>0.88992</v>
      </c>
      <c r="K74" s="62">
        <f t="shared" si="26"/>
        <v>46.7741952</v>
      </c>
      <c r="L74" s="43">
        <v>7</v>
      </c>
      <c r="M74" s="40">
        <v>4080</v>
      </c>
      <c r="N74" s="40">
        <v>150</v>
      </c>
      <c r="O74" s="40">
        <v>150</v>
      </c>
      <c r="P74" s="44"/>
      <c r="Q74" s="74"/>
      <c r="R74" s="29"/>
      <c r="S74" s="29"/>
    </row>
    <row r="75" spans="1:19" s="30" customFormat="1" ht="19.5" customHeight="1">
      <c r="A75" s="123"/>
      <c r="B75" s="40" t="s">
        <v>91</v>
      </c>
      <c r="C75" s="40">
        <v>200</v>
      </c>
      <c r="D75" s="40">
        <v>16</v>
      </c>
      <c r="E75" s="40">
        <f>M75+N75+O75+P75+Q75</f>
        <v>6750</v>
      </c>
      <c r="F75" s="40">
        <v>1</v>
      </c>
      <c r="G75" s="40">
        <v>9</v>
      </c>
      <c r="H75" s="40">
        <f>F75*G75</f>
        <v>9</v>
      </c>
      <c r="I75" s="62">
        <f>(E75*H75)/1000</f>
        <v>60.75</v>
      </c>
      <c r="J75" s="89">
        <f>0.00618*D75*D75</f>
        <v>1.58208</v>
      </c>
      <c r="K75" s="62">
        <f>I75*J75</f>
        <v>96.11135999999999</v>
      </c>
      <c r="L75" s="43">
        <v>3</v>
      </c>
      <c r="M75" s="40">
        <v>6150</v>
      </c>
      <c r="N75" s="40">
        <v>450</v>
      </c>
      <c r="O75" s="40">
        <v>150</v>
      </c>
      <c r="P75" s="44"/>
      <c r="Q75" s="74"/>
      <c r="R75" s="29"/>
      <c r="S75" s="29"/>
    </row>
    <row r="76" spans="1:19" s="30" customFormat="1" ht="19.5" customHeight="1">
      <c r="A76" s="123"/>
      <c r="B76" s="40" t="s">
        <v>21</v>
      </c>
      <c r="C76" s="40">
        <v>200</v>
      </c>
      <c r="D76" s="40">
        <v>16</v>
      </c>
      <c r="E76" s="40">
        <f t="shared" si="22"/>
        <v>7900</v>
      </c>
      <c r="F76" s="40">
        <v>1</v>
      </c>
      <c r="G76" s="40">
        <v>12</v>
      </c>
      <c r="H76" s="40">
        <f t="shared" si="23"/>
        <v>12</v>
      </c>
      <c r="I76" s="62">
        <f t="shared" si="24"/>
        <v>94.8</v>
      </c>
      <c r="J76" s="89">
        <f t="shared" si="25"/>
        <v>1.58208</v>
      </c>
      <c r="K76" s="62">
        <f t="shared" si="26"/>
        <v>149.98118399999998</v>
      </c>
      <c r="L76" s="43">
        <v>3</v>
      </c>
      <c r="M76" s="40">
        <v>7300</v>
      </c>
      <c r="N76" s="40">
        <v>450</v>
      </c>
      <c r="O76" s="40">
        <v>150</v>
      </c>
      <c r="P76" s="44"/>
      <c r="Q76" s="74"/>
      <c r="R76" s="29"/>
      <c r="S76" s="29"/>
    </row>
    <row r="77" spans="1:19" s="30" customFormat="1" ht="19.5" customHeight="1">
      <c r="A77" s="123"/>
      <c r="B77" s="40" t="s">
        <v>20</v>
      </c>
      <c r="C77" s="40">
        <v>200</v>
      </c>
      <c r="D77" s="40">
        <v>16</v>
      </c>
      <c r="E77" s="40">
        <f t="shared" si="22"/>
        <v>7300</v>
      </c>
      <c r="F77" s="40">
        <v>1</v>
      </c>
      <c r="G77" s="40">
        <v>6</v>
      </c>
      <c r="H77" s="40">
        <f>F77*G77</f>
        <v>6</v>
      </c>
      <c r="I77" s="62">
        <f>(E77*H77)/1000</f>
        <v>43.8</v>
      </c>
      <c r="J77" s="89">
        <f>0.00618*D77*D77</f>
        <v>1.58208</v>
      </c>
      <c r="K77" s="62">
        <f>I77*J77</f>
        <v>69.295104</v>
      </c>
      <c r="L77" s="43">
        <v>3</v>
      </c>
      <c r="M77" s="40">
        <v>6700</v>
      </c>
      <c r="N77" s="40">
        <v>450</v>
      </c>
      <c r="O77" s="40">
        <v>150</v>
      </c>
      <c r="P77" s="44"/>
      <c r="Q77" s="74"/>
      <c r="R77" s="29"/>
      <c r="S77" s="29"/>
    </row>
    <row r="78" spans="1:19" s="30" customFormat="1" ht="19.5" customHeight="1">
      <c r="A78" s="123"/>
      <c r="B78" s="40" t="s">
        <v>60</v>
      </c>
      <c r="C78" s="40">
        <v>200</v>
      </c>
      <c r="D78" s="40">
        <v>16</v>
      </c>
      <c r="E78" s="40">
        <f t="shared" si="22"/>
        <v>2550</v>
      </c>
      <c r="F78" s="40">
        <v>1</v>
      </c>
      <c r="G78" s="40">
        <v>27</v>
      </c>
      <c r="H78" s="40">
        <f t="shared" si="23"/>
        <v>27</v>
      </c>
      <c r="I78" s="62">
        <f t="shared" si="24"/>
        <v>68.85</v>
      </c>
      <c r="J78" s="89">
        <f t="shared" si="25"/>
        <v>1.58208</v>
      </c>
      <c r="K78" s="62">
        <f t="shared" si="26"/>
        <v>108.92620799999999</v>
      </c>
      <c r="L78" s="43">
        <v>51</v>
      </c>
      <c r="M78" s="40">
        <v>2100</v>
      </c>
      <c r="N78" s="40">
        <v>450</v>
      </c>
      <c r="O78" s="40"/>
      <c r="P78" s="44"/>
      <c r="Q78" s="74"/>
      <c r="R78" s="29"/>
      <c r="S78" s="29"/>
    </row>
    <row r="79" spans="1:19" s="30" customFormat="1" ht="19.5" customHeight="1">
      <c r="A79" s="123"/>
      <c r="B79" s="40" t="s">
        <v>92</v>
      </c>
      <c r="C79" s="40">
        <v>200</v>
      </c>
      <c r="D79" s="40">
        <v>16</v>
      </c>
      <c r="E79" s="40">
        <f t="shared" si="22"/>
        <v>3100</v>
      </c>
      <c r="F79" s="40">
        <v>1</v>
      </c>
      <c r="G79" s="40">
        <v>9</v>
      </c>
      <c r="H79" s="40">
        <f t="shared" si="23"/>
        <v>9</v>
      </c>
      <c r="I79" s="62">
        <f t="shared" si="24"/>
        <v>27.9</v>
      </c>
      <c r="J79" s="89">
        <f t="shared" si="25"/>
        <v>1.58208</v>
      </c>
      <c r="K79" s="62">
        <f t="shared" si="26"/>
        <v>44.140032</v>
      </c>
      <c r="L79" s="43">
        <v>1</v>
      </c>
      <c r="M79" s="40">
        <v>3100</v>
      </c>
      <c r="N79" s="40"/>
      <c r="O79" s="40"/>
      <c r="P79" s="44"/>
      <c r="Q79" s="74"/>
      <c r="R79" s="29"/>
      <c r="S79" s="29"/>
    </row>
    <row r="80" spans="1:19" s="30" customFormat="1" ht="19.5" customHeight="1">
      <c r="A80" s="123"/>
      <c r="B80" s="40" t="s">
        <v>28</v>
      </c>
      <c r="C80" s="40">
        <v>200</v>
      </c>
      <c r="D80" s="40">
        <v>10</v>
      </c>
      <c r="E80" s="40">
        <f t="shared" si="22"/>
        <v>1000</v>
      </c>
      <c r="F80" s="40">
        <v>1</v>
      </c>
      <c r="G80" s="40">
        <v>7</v>
      </c>
      <c r="H80" s="40">
        <f t="shared" si="23"/>
        <v>7</v>
      </c>
      <c r="I80" s="62">
        <f t="shared" si="24"/>
        <v>7</v>
      </c>
      <c r="J80" s="89">
        <f t="shared" si="25"/>
        <v>0.6179999999999999</v>
      </c>
      <c r="K80" s="62">
        <f t="shared" si="26"/>
        <v>4.325999999999999</v>
      </c>
      <c r="L80" s="43">
        <v>1</v>
      </c>
      <c r="M80" s="40">
        <v>1000</v>
      </c>
      <c r="N80" s="40"/>
      <c r="O80" s="40"/>
      <c r="P80" s="44"/>
      <c r="Q80" s="74"/>
      <c r="R80" s="29"/>
      <c r="S80" s="29"/>
    </row>
    <row r="81" spans="1:19" s="30" customFormat="1" ht="19.5" customHeight="1">
      <c r="A81" s="123"/>
      <c r="B81" s="40" t="s">
        <v>27</v>
      </c>
      <c r="C81" s="40">
        <v>200</v>
      </c>
      <c r="D81" s="40">
        <v>10</v>
      </c>
      <c r="E81" s="40">
        <f t="shared" si="22"/>
        <v>1700</v>
      </c>
      <c r="F81" s="40">
        <v>1</v>
      </c>
      <c r="G81" s="40">
        <v>5</v>
      </c>
      <c r="H81" s="40">
        <f t="shared" si="23"/>
        <v>5</v>
      </c>
      <c r="I81" s="62">
        <f t="shared" si="24"/>
        <v>8.5</v>
      </c>
      <c r="J81" s="89">
        <f t="shared" si="25"/>
        <v>0.6179999999999999</v>
      </c>
      <c r="K81" s="62">
        <f t="shared" si="26"/>
        <v>5.252999999999999</v>
      </c>
      <c r="L81" s="43">
        <v>51</v>
      </c>
      <c r="M81" s="40">
        <v>1550</v>
      </c>
      <c r="N81" s="40">
        <v>150</v>
      </c>
      <c r="O81" s="40"/>
      <c r="P81" s="44"/>
      <c r="Q81" s="74"/>
      <c r="R81" s="29"/>
      <c r="S81" s="29"/>
    </row>
    <row r="82" spans="1:19" s="30" customFormat="1" ht="19.5" customHeight="1">
      <c r="A82" s="123"/>
      <c r="B82" s="40" t="s">
        <v>64</v>
      </c>
      <c r="C82" s="40">
        <v>200</v>
      </c>
      <c r="D82" s="40">
        <v>12</v>
      </c>
      <c r="E82" s="40">
        <f t="shared" si="22"/>
        <v>1800</v>
      </c>
      <c r="F82" s="40">
        <v>1</v>
      </c>
      <c r="G82" s="40">
        <v>24</v>
      </c>
      <c r="H82" s="40">
        <f t="shared" si="23"/>
        <v>24</v>
      </c>
      <c r="I82" s="62">
        <f t="shared" si="24"/>
        <v>43.2</v>
      </c>
      <c r="J82" s="89">
        <f t="shared" si="25"/>
        <v>0.88992</v>
      </c>
      <c r="K82" s="62">
        <f t="shared" si="26"/>
        <v>38.44454400000001</v>
      </c>
      <c r="L82" s="43">
        <v>2</v>
      </c>
      <c r="M82" s="40">
        <v>300</v>
      </c>
      <c r="N82" s="40">
        <v>1200</v>
      </c>
      <c r="O82" s="40">
        <v>300</v>
      </c>
      <c r="P82" s="44"/>
      <c r="Q82" s="74"/>
      <c r="R82" s="29"/>
      <c r="S82" s="29"/>
    </row>
    <row r="83" spans="1:19" s="30" customFormat="1" ht="19.5" customHeight="1">
      <c r="A83" s="123"/>
      <c r="B83" s="40" t="s">
        <v>65</v>
      </c>
      <c r="C83" s="40">
        <v>200</v>
      </c>
      <c r="D83" s="40">
        <v>12</v>
      </c>
      <c r="E83" s="40">
        <f>M83+N83+O83+P83+Q83</f>
        <v>2100</v>
      </c>
      <c r="F83" s="40">
        <v>1</v>
      </c>
      <c r="G83" s="40">
        <v>15</v>
      </c>
      <c r="H83" s="40">
        <f>F83*G83</f>
        <v>15</v>
      </c>
      <c r="I83" s="62">
        <f>(E83*H83)/1000</f>
        <v>31.5</v>
      </c>
      <c r="J83" s="89">
        <f>0.00618*D83*D83</f>
        <v>0.88992</v>
      </c>
      <c r="K83" s="62">
        <f>I83*J83</f>
        <v>28.03248</v>
      </c>
      <c r="L83" s="43">
        <v>2</v>
      </c>
      <c r="M83" s="40">
        <v>300</v>
      </c>
      <c r="N83" s="40">
        <v>1500</v>
      </c>
      <c r="O83" s="40">
        <v>300</v>
      </c>
      <c r="P83" s="44"/>
      <c r="Q83" s="74"/>
      <c r="R83" s="29"/>
      <c r="S83" s="29"/>
    </row>
    <row r="84" spans="1:19" s="30" customFormat="1" ht="19.5" customHeight="1">
      <c r="A84" s="123"/>
      <c r="B84" s="40" t="s">
        <v>93</v>
      </c>
      <c r="C84" s="40"/>
      <c r="D84" s="40">
        <v>16</v>
      </c>
      <c r="E84" s="40">
        <f t="shared" si="22"/>
        <v>4852</v>
      </c>
      <c r="F84" s="40">
        <v>1</v>
      </c>
      <c r="G84" s="40">
        <v>1</v>
      </c>
      <c r="H84" s="40">
        <f t="shared" si="23"/>
        <v>1</v>
      </c>
      <c r="I84" s="62">
        <f t="shared" si="24"/>
        <v>4.852</v>
      </c>
      <c r="J84" s="89">
        <f t="shared" si="25"/>
        <v>1.58208</v>
      </c>
      <c r="K84" s="62">
        <f t="shared" si="26"/>
        <v>7.67625216</v>
      </c>
      <c r="L84" s="43">
        <v>51</v>
      </c>
      <c r="M84" s="40">
        <v>450</v>
      </c>
      <c r="N84" s="40">
        <v>4402</v>
      </c>
      <c r="O84" s="40"/>
      <c r="P84" s="44"/>
      <c r="Q84" s="74"/>
      <c r="R84" s="29"/>
      <c r="S84" s="29"/>
    </row>
    <row r="85" spans="1:19" s="30" customFormat="1" ht="19.5" customHeight="1">
      <c r="A85" s="124" t="s">
        <v>130</v>
      </c>
      <c r="B85" s="40" t="s">
        <v>26</v>
      </c>
      <c r="C85" s="40">
        <v>200</v>
      </c>
      <c r="D85" s="40">
        <v>16</v>
      </c>
      <c r="E85" s="40">
        <f t="shared" si="22"/>
        <v>6550</v>
      </c>
      <c r="F85" s="40">
        <v>1</v>
      </c>
      <c r="G85" s="40">
        <v>24</v>
      </c>
      <c r="H85" s="40">
        <f>F85*G85</f>
        <v>24</v>
      </c>
      <c r="I85" s="62">
        <f>(E85*H85)/1000</f>
        <v>157.2</v>
      </c>
      <c r="J85" s="89">
        <f>0.00618*D85*D85</f>
        <v>1.58208</v>
      </c>
      <c r="K85" s="62">
        <f>I85*J85</f>
        <v>248.70297599999998</v>
      </c>
      <c r="L85" s="41">
        <v>2</v>
      </c>
      <c r="M85" s="42">
        <v>5900</v>
      </c>
      <c r="N85" s="42">
        <v>450</v>
      </c>
      <c r="O85" s="42">
        <v>200</v>
      </c>
      <c r="P85" s="50"/>
      <c r="Q85" s="73"/>
      <c r="R85" s="29"/>
      <c r="S85" s="29"/>
    </row>
    <row r="86" spans="1:19" s="30" customFormat="1" ht="19.5" customHeight="1">
      <c r="A86" s="124"/>
      <c r="B86" s="40" t="s">
        <v>94</v>
      </c>
      <c r="C86" s="40">
        <v>200</v>
      </c>
      <c r="D86" s="40">
        <v>12</v>
      </c>
      <c r="E86" s="40">
        <f t="shared" si="22"/>
        <v>4380</v>
      </c>
      <c r="F86" s="40">
        <v>1</v>
      </c>
      <c r="G86" s="40">
        <v>12</v>
      </c>
      <c r="H86" s="40">
        <f>F86*G86</f>
        <v>12</v>
      </c>
      <c r="I86" s="62">
        <f>(E86*H86)/1000</f>
        <v>52.56</v>
      </c>
      <c r="J86" s="89">
        <f>0.00618*D86*D86</f>
        <v>0.88992</v>
      </c>
      <c r="K86" s="62">
        <f>I86*J86</f>
        <v>46.7741952</v>
      </c>
      <c r="L86" s="43">
        <v>6</v>
      </c>
      <c r="M86" s="40">
        <v>4080</v>
      </c>
      <c r="N86" s="40">
        <v>150</v>
      </c>
      <c r="O86" s="40">
        <v>150</v>
      </c>
      <c r="P86" s="44"/>
      <c r="Q86" s="74"/>
      <c r="R86" s="29"/>
      <c r="S86" s="29"/>
    </row>
    <row r="87" spans="1:19" s="30" customFormat="1" ht="19.5" customHeight="1">
      <c r="A87" s="124"/>
      <c r="B87" s="40" t="s">
        <v>96</v>
      </c>
      <c r="C87" s="40">
        <v>200</v>
      </c>
      <c r="D87" s="40">
        <v>16</v>
      </c>
      <c r="E87" s="40">
        <f>M87+N87+O87+P87+Q87</f>
        <v>6750</v>
      </c>
      <c r="F87" s="40">
        <v>1</v>
      </c>
      <c r="G87" s="40">
        <v>9</v>
      </c>
      <c r="H87" s="40">
        <f>F87*G87</f>
        <v>9</v>
      </c>
      <c r="I87" s="62">
        <f>(E87*H87)/1000</f>
        <v>60.75</v>
      </c>
      <c r="J87" s="89">
        <f>0.00618*D87*D87</f>
        <v>1.58208</v>
      </c>
      <c r="K87" s="62">
        <f>I87*J87</f>
        <v>96.11135999999999</v>
      </c>
      <c r="L87" s="43">
        <v>3</v>
      </c>
      <c r="M87" s="40">
        <v>6150</v>
      </c>
      <c r="N87" s="40">
        <v>450</v>
      </c>
      <c r="O87" s="40">
        <v>150</v>
      </c>
      <c r="P87" s="44"/>
      <c r="Q87" s="74"/>
      <c r="R87" s="29"/>
      <c r="S87" s="29"/>
    </row>
    <row r="88" spans="1:19" s="30" customFormat="1" ht="19.5" customHeight="1">
      <c r="A88" s="124"/>
      <c r="B88" s="40" t="s">
        <v>106</v>
      </c>
      <c r="C88" s="40">
        <v>200</v>
      </c>
      <c r="D88" s="40">
        <v>16</v>
      </c>
      <c r="E88" s="40">
        <f t="shared" si="22"/>
        <v>7900</v>
      </c>
      <c r="F88" s="40">
        <v>1</v>
      </c>
      <c r="G88" s="40">
        <v>12</v>
      </c>
      <c r="H88" s="40">
        <f>F88*G88</f>
        <v>12</v>
      </c>
      <c r="I88" s="62">
        <f>(E88*H88)/1000</f>
        <v>94.8</v>
      </c>
      <c r="J88" s="89">
        <f>0.00618*D88*D88</f>
        <v>1.58208</v>
      </c>
      <c r="K88" s="62">
        <f>I88*J88</f>
        <v>149.98118399999998</v>
      </c>
      <c r="L88" s="43">
        <v>3</v>
      </c>
      <c r="M88" s="40">
        <v>7300</v>
      </c>
      <c r="N88" s="40">
        <v>450</v>
      </c>
      <c r="O88" s="40">
        <v>150</v>
      </c>
      <c r="P88" s="44"/>
      <c r="Q88" s="74"/>
      <c r="R88" s="29"/>
      <c r="S88" s="29"/>
    </row>
    <row r="89" spans="1:19" s="30" customFormat="1" ht="19.5" customHeight="1">
      <c r="A89" s="124"/>
      <c r="B89" s="40" t="s">
        <v>95</v>
      </c>
      <c r="C89" s="40">
        <v>200</v>
      </c>
      <c r="D89" s="40">
        <v>16</v>
      </c>
      <c r="E89" s="40">
        <f t="shared" si="22"/>
        <v>7400</v>
      </c>
      <c r="F89" s="40">
        <v>1</v>
      </c>
      <c r="G89" s="40">
        <v>6</v>
      </c>
      <c r="H89" s="40">
        <f>F89*G89</f>
        <v>6</v>
      </c>
      <c r="I89" s="62">
        <f>(E89*H89)/1000</f>
        <v>44.4</v>
      </c>
      <c r="J89" s="89">
        <f>0.00618*D89*D89</f>
        <v>1.58208</v>
      </c>
      <c r="K89" s="62">
        <f>I89*J89</f>
        <v>70.24435199999999</v>
      </c>
      <c r="L89" s="43">
        <v>3</v>
      </c>
      <c r="M89" s="40">
        <v>6800</v>
      </c>
      <c r="N89" s="40">
        <v>450</v>
      </c>
      <c r="O89" s="40">
        <v>150</v>
      </c>
      <c r="P89" s="44"/>
      <c r="Q89" s="74"/>
      <c r="R89" s="29"/>
      <c r="S89" s="29"/>
    </row>
    <row r="90" spans="1:20" s="30" customFormat="1" ht="19.5" customHeight="1">
      <c r="A90" s="146" t="s">
        <v>45</v>
      </c>
      <c r="B90" s="147"/>
      <c r="C90" s="147"/>
      <c r="D90" s="147"/>
      <c r="E90" s="147"/>
      <c r="F90" s="147"/>
      <c r="G90" s="147"/>
      <c r="H90" s="147"/>
      <c r="I90" s="147"/>
      <c r="J90" s="148"/>
      <c r="K90" s="69">
        <f>SUM(K72:K89)</f>
        <v>1538.45780256</v>
      </c>
      <c r="L90" s="127" t="s">
        <v>17</v>
      </c>
      <c r="M90" s="127"/>
      <c r="N90" s="127"/>
      <c r="O90" s="127"/>
      <c r="P90" s="127"/>
      <c r="Q90" s="127"/>
      <c r="R90" s="32"/>
      <c r="S90" s="32"/>
      <c r="T90" s="32"/>
    </row>
    <row r="91" spans="1:20" s="30" customFormat="1" ht="19.5" customHeight="1">
      <c r="A91" s="155" t="s">
        <v>131</v>
      </c>
      <c r="B91" s="155"/>
      <c r="C91" s="155"/>
      <c r="D91" s="155"/>
      <c r="E91" s="155"/>
      <c r="F91" s="155"/>
      <c r="G91" s="155"/>
      <c r="H91" s="155"/>
      <c r="I91" s="155"/>
      <c r="J91" s="155"/>
      <c r="K91" s="70">
        <f>K90*4</f>
        <v>6153.83121024</v>
      </c>
      <c r="L91" s="126" t="s">
        <v>17</v>
      </c>
      <c r="M91" s="126"/>
      <c r="N91" s="126"/>
      <c r="O91" s="126"/>
      <c r="P91" s="126"/>
      <c r="Q91" s="126"/>
      <c r="R91" s="32"/>
      <c r="S91" s="32"/>
      <c r="T91" s="32"/>
    </row>
    <row r="92" spans="1:19" s="1" customFormat="1" ht="19.5" customHeight="1">
      <c r="A92" s="106" t="s">
        <v>70</v>
      </c>
      <c r="B92" s="106"/>
      <c r="C92" s="106"/>
      <c r="D92" s="106"/>
      <c r="E92" s="106"/>
      <c r="F92" s="106"/>
      <c r="G92" s="106"/>
      <c r="H92" s="106"/>
      <c r="I92" s="106"/>
      <c r="J92" s="106"/>
      <c r="K92" s="60">
        <f>K55+K63+K71+K91</f>
        <v>17001.766286116865</v>
      </c>
      <c r="L92" s="131" t="s">
        <v>71</v>
      </c>
      <c r="M92" s="131"/>
      <c r="N92" s="131"/>
      <c r="O92" s="131"/>
      <c r="P92" s="131"/>
      <c r="Q92" s="131"/>
      <c r="R92" s="2"/>
      <c r="S92" s="2"/>
    </row>
    <row r="93" spans="1:19" s="20" customFormat="1" ht="19.5" customHeight="1">
      <c r="A93" s="128" t="s">
        <v>40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30"/>
      <c r="R93" s="19"/>
      <c r="S93" s="19"/>
    </row>
    <row r="94" spans="1:17" s="13" customFormat="1" ht="19.5" customHeight="1">
      <c r="A94" s="142" t="s">
        <v>105</v>
      </c>
      <c r="B94" s="40" t="s">
        <v>24</v>
      </c>
      <c r="C94" s="61"/>
      <c r="D94" s="43">
        <v>32</v>
      </c>
      <c r="E94" s="40">
        <f aca="true" t="shared" si="27" ref="E94:E100">M94+N94+O94+P94+Q94</f>
        <v>17900</v>
      </c>
      <c r="F94" s="40">
        <v>1</v>
      </c>
      <c r="G94" s="40">
        <v>4</v>
      </c>
      <c r="H94" s="40">
        <f aca="true" t="shared" si="28" ref="H94:H100">F94*G94</f>
        <v>4</v>
      </c>
      <c r="I94" s="62">
        <f aca="true" t="shared" si="29" ref="I94:I100">(E94*H94)/1000</f>
        <v>71.6</v>
      </c>
      <c r="J94" s="88">
        <f aca="true" t="shared" si="30" ref="J94:J100">0.006165376*D94*D94</f>
        <v>6.313345024</v>
      </c>
      <c r="K94" s="62">
        <f aca="true" t="shared" si="31" ref="K94:K100">I94*J94</f>
        <v>452.0355037184</v>
      </c>
      <c r="L94" s="43">
        <v>4</v>
      </c>
      <c r="M94" s="42">
        <v>16900</v>
      </c>
      <c r="N94" s="42">
        <v>500</v>
      </c>
      <c r="O94" s="42">
        <v>500</v>
      </c>
      <c r="P94" s="50"/>
      <c r="Q94" s="40"/>
    </row>
    <row r="95" spans="1:17" s="13" customFormat="1" ht="19.5" customHeight="1">
      <c r="A95" s="143"/>
      <c r="B95" s="40" t="s">
        <v>25</v>
      </c>
      <c r="C95" s="43"/>
      <c r="D95" s="43">
        <v>32</v>
      </c>
      <c r="E95" s="40">
        <f t="shared" si="27"/>
        <v>17850</v>
      </c>
      <c r="F95" s="40">
        <v>1</v>
      </c>
      <c r="G95" s="40">
        <v>4</v>
      </c>
      <c r="H95" s="40">
        <f t="shared" si="28"/>
        <v>4</v>
      </c>
      <c r="I95" s="62">
        <f t="shared" si="29"/>
        <v>71.4</v>
      </c>
      <c r="J95" s="88">
        <f t="shared" si="30"/>
        <v>6.313345024</v>
      </c>
      <c r="K95" s="62">
        <f t="shared" si="31"/>
        <v>450.77283471360005</v>
      </c>
      <c r="L95" s="43">
        <v>4</v>
      </c>
      <c r="M95" s="40">
        <v>16850</v>
      </c>
      <c r="N95" s="40">
        <v>500</v>
      </c>
      <c r="O95" s="40">
        <v>500</v>
      </c>
      <c r="P95" s="44"/>
      <c r="Q95" s="40"/>
    </row>
    <row r="96" spans="1:17" s="13" customFormat="1" ht="19.5" customHeight="1">
      <c r="A96" s="144"/>
      <c r="B96" s="40" t="s">
        <v>41</v>
      </c>
      <c r="C96" s="43"/>
      <c r="D96" s="43">
        <v>32</v>
      </c>
      <c r="E96" s="40">
        <f t="shared" si="27"/>
        <v>14000</v>
      </c>
      <c r="F96" s="40">
        <v>1</v>
      </c>
      <c r="G96" s="40">
        <v>4</v>
      </c>
      <c r="H96" s="40">
        <f t="shared" si="28"/>
        <v>4</v>
      </c>
      <c r="I96" s="62">
        <f t="shared" si="29"/>
        <v>56</v>
      </c>
      <c r="J96" s="88">
        <f t="shared" si="30"/>
        <v>6.313345024</v>
      </c>
      <c r="K96" s="62">
        <f t="shared" si="31"/>
        <v>353.547321344</v>
      </c>
      <c r="L96" s="43">
        <v>4</v>
      </c>
      <c r="M96" s="40">
        <v>14000</v>
      </c>
      <c r="N96" s="40"/>
      <c r="O96" s="40"/>
      <c r="P96" s="44"/>
      <c r="Q96" s="40"/>
    </row>
    <row r="97" spans="1:19" s="13" customFormat="1" ht="19.5" customHeight="1">
      <c r="A97" s="144"/>
      <c r="B97" s="40" t="s">
        <v>67</v>
      </c>
      <c r="C97" s="43"/>
      <c r="D97" s="43">
        <v>25</v>
      </c>
      <c r="E97" s="40">
        <f t="shared" si="27"/>
        <v>17900</v>
      </c>
      <c r="F97" s="40">
        <v>1</v>
      </c>
      <c r="G97" s="40">
        <v>2</v>
      </c>
      <c r="H97" s="40">
        <f>F97*G97</f>
        <v>2</v>
      </c>
      <c r="I97" s="62">
        <f>(E97*H97)/1000</f>
        <v>35.8</v>
      </c>
      <c r="J97" s="88">
        <f t="shared" si="30"/>
        <v>3.8533600000000003</v>
      </c>
      <c r="K97" s="62">
        <f>I97*J97</f>
        <v>137.950288</v>
      </c>
      <c r="L97" s="43">
        <v>5</v>
      </c>
      <c r="M97" s="40">
        <v>16900</v>
      </c>
      <c r="N97" s="40">
        <v>500</v>
      </c>
      <c r="O97" s="40">
        <v>500</v>
      </c>
      <c r="P97" s="44"/>
      <c r="Q97" s="40"/>
      <c r="R97" s="21"/>
      <c r="S97" s="21"/>
    </row>
    <row r="98" spans="1:19" s="1" customFormat="1" ht="19.5" customHeight="1">
      <c r="A98" s="144"/>
      <c r="B98" s="40" t="s">
        <v>62</v>
      </c>
      <c r="C98" s="43"/>
      <c r="D98" s="43">
        <v>16</v>
      </c>
      <c r="E98" s="40">
        <f t="shared" si="27"/>
        <v>16900</v>
      </c>
      <c r="F98" s="40">
        <v>2</v>
      </c>
      <c r="G98" s="40">
        <v>3</v>
      </c>
      <c r="H98" s="40">
        <f t="shared" si="28"/>
        <v>6</v>
      </c>
      <c r="I98" s="62">
        <f t="shared" si="29"/>
        <v>101.4</v>
      </c>
      <c r="J98" s="88">
        <f t="shared" si="30"/>
        <v>1.578336256</v>
      </c>
      <c r="K98" s="62">
        <f t="shared" si="31"/>
        <v>160.04329635840003</v>
      </c>
      <c r="L98" s="43">
        <v>1</v>
      </c>
      <c r="M98" s="40">
        <v>16900</v>
      </c>
      <c r="N98" s="40"/>
      <c r="O98" s="40"/>
      <c r="P98" s="40"/>
      <c r="Q98" s="40"/>
      <c r="R98" s="4"/>
      <c r="S98" s="4"/>
    </row>
    <row r="99" spans="1:19" s="1" customFormat="1" ht="19.5" customHeight="1">
      <c r="A99" s="144"/>
      <c r="B99" s="40" t="s">
        <v>53</v>
      </c>
      <c r="C99" s="72" t="s">
        <v>139</v>
      </c>
      <c r="D99" s="43">
        <v>12</v>
      </c>
      <c r="E99" s="40">
        <f t="shared" si="27"/>
        <v>3050</v>
      </c>
      <c r="F99" s="40">
        <v>1</v>
      </c>
      <c r="G99" s="40">
        <v>84</v>
      </c>
      <c r="H99" s="40">
        <f t="shared" si="28"/>
        <v>84</v>
      </c>
      <c r="I99" s="62">
        <f t="shared" si="29"/>
        <v>256.2</v>
      </c>
      <c r="J99" s="88">
        <f t="shared" si="30"/>
        <v>0.887814144</v>
      </c>
      <c r="K99" s="62">
        <f t="shared" si="31"/>
        <v>227.45798369279998</v>
      </c>
      <c r="L99" s="43">
        <v>8</v>
      </c>
      <c r="M99" s="40">
        <v>350</v>
      </c>
      <c r="N99" s="40">
        <v>1100</v>
      </c>
      <c r="O99" s="40">
        <v>350</v>
      </c>
      <c r="P99" s="40">
        <v>1100</v>
      </c>
      <c r="Q99" s="40">
        <v>150</v>
      </c>
      <c r="R99" s="4"/>
      <c r="S99" s="4"/>
    </row>
    <row r="100" spans="1:19" s="1" customFormat="1" ht="19.5" customHeight="1">
      <c r="A100" s="144"/>
      <c r="B100" s="40" t="s">
        <v>132</v>
      </c>
      <c r="C100" s="43">
        <v>200</v>
      </c>
      <c r="D100" s="43">
        <v>12</v>
      </c>
      <c r="E100" s="40">
        <f t="shared" si="27"/>
        <v>2000</v>
      </c>
      <c r="F100" s="40">
        <v>2</v>
      </c>
      <c r="G100" s="40">
        <v>86</v>
      </c>
      <c r="H100" s="40">
        <f t="shared" si="28"/>
        <v>172</v>
      </c>
      <c r="I100" s="62">
        <f t="shared" si="29"/>
        <v>344</v>
      </c>
      <c r="J100" s="88">
        <f t="shared" si="30"/>
        <v>0.887814144</v>
      </c>
      <c r="K100" s="62">
        <f t="shared" si="31"/>
        <v>305.408065536</v>
      </c>
      <c r="L100" s="43">
        <v>49</v>
      </c>
      <c r="M100" s="40">
        <v>300</v>
      </c>
      <c r="N100" s="40">
        <v>1400</v>
      </c>
      <c r="O100" s="40">
        <v>300</v>
      </c>
      <c r="P100" s="40"/>
      <c r="Q100" s="40"/>
      <c r="R100" s="4"/>
      <c r="S100" s="4"/>
    </row>
    <row r="101" spans="1:124" s="7" customFormat="1" ht="19.5" customHeight="1">
      <c r="A101" s="94" t="s">
        <v>45</v>
      </c>
      <c r="B101" s="95"/>
      <c r="C101" s="95"/>
      <c r="D101" s="95"/>
      <c r="E101" s="95"/>
      <c r="F101" s="95"/>
      <c r="G101" s="95"/>
      <c r="H101" s="95"/>
      <c r="I101" s="95"/>
      <c r="J101" s="96"/>
      <c r="K101" s="62">
        <f>SUM(K94:K100)</f>
        <v>2087.2152933632</v>
      </c>
      <c r="L101" s="97" t="s">
        <v>17</v>
      </c>
      <c r="M101" s="98"/>
      <c r="N101" s="98"/>
      <c r="O101" s="98"/>
      <c r="P101" s="98"/>
      <c r="Q101" s="99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1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8"/>
    </row>
    <row r="102" spans="1:124" s="7" customFormat="1" ht="19.5" customHeight="1">
      <c r="A102" s="100" t="s">
        <v>56</v>
      </c>
      <c r="B102" s="101"/>
      <c r="C102" s="101"/>
      <c r="D102" s="101"/>
      <c r="E102" s="101"/>
      <c r="F102" s="101"/>
      <c r="G102" s="101"/>
      <c r="H102" s="101"/>
      <c r="I102" s="101"/>
      <c r="J102" s="102"/>
      <c r="K102" s="66">
        <f>K101*9</f>
        <v>18784.9376402688</v>
      </c>
      <c r="L102" s="103" t="s">
        <v>17</v>
      </c>
      <c r="M102" s="104"/>
      <c r="N102" s="104"/>
      <c r="O102" s="104"/>
      <c r="P102" s="104"/>
      <c r="Q102" s="105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1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8"/>
    </row>
    <row r="103" spans="1:123" ht="19.5" customHeight="1">
      <c r="A103" s="92" t="s">
        <v>140</v>
      </c>
      <c r="B103" s="40" t="s">
        <v>36</v>
      </c>
      <c r="C103" s="40"/>
      <c r="D103" s="40">
        <v>25</v>
      </c>
      <c r="E103" s="40">
        <f>M103+N103+O103+P103+Q103</f>
        <v>5750</v>
      </c>
      <c r="F103" s="40">
        <v>1</v>
      </c>
      <c r="G103" s="40">
        <v>4</v>
      </c>
      <c r="H103" s="40">
        <f>F103*G103</f>
        <v>4</v>
      </c>
      <c r="I103" s="62">
        <f>(E103*H103)/1000</f>
        <v>23</v>
      </c>
      <c r="J103" s="88">
        <f>0.006165376*D103*D103</f>
        <v>3.8533600000000003</v>
      </c>
      <c r="K103" s="63">
        <f>I103*J103</f>
        <v>88.62728000000001</v>
      </c>
      <c r="L103" s="43">
        <v>4</v>
      </c>
      <c r="M103" s="40">
        <v>5150</v>
      </c>
      <c r="N103" s="40">
        <v>300</v>
      </c>
      <c r="O103" s="40">
        <v>300</v>
      </c>
      <c r="P103" s="49"/>
      <c r="Q103" s="40"/>
      <c r="R103" s="2"/>
      <c r="S103" s="2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9.5" customHeight="1">
      <c r="A104" s="93"/>
      <c r="B104" s="40" t="s">
        <v>43</v>
      </c>
      <c r="C104" s="40"/>
      <c r="D104" s="40">
        <v>25</v>
      </c>
      <c r="E104" s="40">
        <f>M104+N104+O104+P104+Q104</f>
        <v>5750</v>
      </c>
      <c r="F104" s="40">
        <v>1</v>
      </c>
      <c r="G104" s="40">
        <v>4</v>
      </c>
      <c r="H104" s="40">
        <f>F104*G104</f>
        <v>4</v>
      </c>
      <c r="I104" s="62">
        <f>(E104*H104)/1000</f>
        <v>23</v>
      </c>
      <c r="J104" s="88">
        <f>0.006165376*D104*D104</f>
        <v>3.8533600000000003</v>
      </c>
      <c r="K104" s="63">
        <f>I104*J104</f>
        <v>88.62728000000001</v>
      </c>
      <c r="L104" s="43">
        <v>5</v>
      </c>
      <c r="M104" s="40">
        <v>5150</v>
      </c>
      <c r="N104" s="40">
        <v>300</v>
      </c>
      <c r="O104" s="54">
        <v>300</v>
      </c>
      <c r="P104" s="44"/>
      <c r="Q104" s="43"/>
      <c r="R104" s="2"/>
      <c r="S104" s="2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9" ht="19.5" customHeight="1">
      <c r="A105" s="93"/>
      <c r="B105" s="40" t="s">
        <v>42</v>
      </c>
      <c r="C105" s="40"/>
      <c r="D105" s="40">
        <v>12</v>
      </c>
      <c r="E105" s="40">
        <f>M105+N105+O105+P105+Q105</f>
        <v>5150</v>
      </c>
      <c r="F105" s="40">
        <v>2</v>
      </c>
      <c r="G105" s="40">
        <v>3</v>
      </c>
      <c r="H105" s="40">
        <f>F105*G105</f>
        <v>6</v>
      </c>
      <c r="I105" s="62">
        <f>(E105*H105)/1000</f>
        <v>30.9</v>
      </c>
      <c r="J105" s="88">
        <f>0.006165376*D105*D105</f>
        <v>0.887814144</v>
      </c>
      <c r="K105" s="63">
        <f>I105*J105</f>
        <v>27.4334570496</v>
      </c>
      <c r="L105" s="43">
        <v>1</v>
      </c>
      <c r="M105" s="40">
        <v>5150</v>
      </c>
      <c r="N105" s="40"/>
      <c r="O105" s="40"/>
      <c r="P105" s="55"/>
      <c r="Q105" s="40"/>
      <c r="R105" s="2"/>
      <c r="S105" s="2"/>
    </row>
    <row r="106" spans="1:19" ht="19.5" customHeight="1">
      <c r="A106" s="93"/>
      <c r="B106" s="40" t="s">
        <v>44</v>
      </c>
      <c r="C106" s="40">
        <v>200</v>
      </c>
      <c r="D106" s="40">
        <v>10</v>
      </c>
      <c r="E106" s="40">
        <f>M106+N106+O106+P106+Q106</f>
        <v>2130</v>
      </c>
      <c r="F106" s="40">
        <v>2</v>
      </c>
      <c r="G106" s="40">
        <v>11</v>
      </c>
      <c r="H106" s="40">
        <f>F106*G106</f>
        <v>22</v>
      </c>
      <c r="I106" s="62">
        <f>(E106*H106)/1000</f>
        <v>46.86</v>
      </c>
      <c r="J106" s="88">
        <f>0.006165376*D106*D106</f>
        <v>0.6165376</v>
      </c>
      <c r="K106" s="63">
        <f>I106*J106</f>
        <v>28.890951936</v>
      </c>
      <c r="L106" s="43">
        <v>8</v>
      </c>
      <c r="M106" s="40">
        <v>270</v>
      </c>
      <c r="N106" s="40">
        <v>720</v>
      </c>
      <c r="O106" s="40">
        <v>270</v>
      </c>
      <c r="P106" s="40">
        <v>720</v>
      </c>
      <c r="Q106" s="40">
        <v>150</v>
      </c>
      <c r="R106" s="2"/>
      <c r="S106" s="2"/>
    </row>
    <row r="107" spans="1:19" ht="19.5" customHeight="1">
      <c r="A107" s="94" t="s">
        <v>45</v>
      </c>
      <c r="B107" s="95"/>
      <c r="C107" s="95"/>
      <c r="D107" s="95"/>
      <c r="E107" s="95"/>
      <c r="F107" s="95"/>
      <c r="G107" s="95"/>
      <c r="H107" s="95"/>
      <c r="I107" s="95"/>
      <c r="J107" s="96"/>
      <c r="K107" s="63">
        <f>SUM(K103:K106)</f>
        <v>233.57896898560003</v>
      </c>
      <c r="L107" s="97" t="s">
        <v>17</v>
      </c>
      <c r="M107" s="98"/>
      <c r="N107" s="98"/>
      <c r="O107" s="98"/>
      <c r="P107" s="98"/>
      <c r="Q107" s="99"/>
      <c r="R107" s="2"/>
      <c r="S107" s="2"/>
    </row>
    <row r="108" spans="1:19" ht="19.5" customHeight="1">
      <c r="A108" s="100" t="s">
        <v>57</v>
      </c>
      <c r="B108" s="101"/>
      <c r="C108" s="101"/>
      <c r="D108" s="101"/>
      <c r="E108" s="101"/>
      <c r="F108" s="101"/>
      <c r="G108" s="101"/>
      <c r="H108" s="101"/>
      <c r="I108" s="101"/>
      <c r="J108" s="102"/>
      <c r="K108" s="65">
        <f>K107*6</f>
        <v>1401.4738139136002</v>
      </c>
      <c r="L108" s="103" t="s">
        <v>17</v>
      </c>
      <c r="M108" s="104"/>
      <c r="N108" s="104"/>
      <c r="O108" s="104"/>
      <c r="P108" s="104"/>
      <c r="Q108" s="105"/>
      <c r="R108" s="2"/>
      <c r="S108" s="2"/>
    </row>
    <row r="109" spans="1:123" ht="19.5" customHeight="1">
      <c r="A109" s="92" t="s">
        <v>141</v>
      </c>
      <c r="B109" s="40" t="s">
        <v>36</v>
      </c>
      <c r="C109" s="40"/>
      <c r="D109" s="40">
        <v>25</v>
      </c>
      <c r="E109" s="40">
        <f>M109+N109+O109+P109+Q109</f>
        <v>5750</v>
      </c>
      <c r="F109" s="40">
        <v>1</v>
      </c>
      <c r="G109" s="40">
        <v>3</v>
      </c>
      <c r="H109" s="40">
        <f>F109*G109</f>
        <v>3</v>
      </c>
      <c r="I109" s="62">
        <f>(E109*H109)/1000</f>
        <v>17.25</v>
      </c>
      <c r="J109" s="88">
        <f>0.006165376*D109*D109</f>
        <v>3.8533600000000003</v>
      </c>
      <c r="K109" s="63">
        <f>I109*J109</f>
        <v>66.47046</v>
      </c>
      <c r="L109" s="43">
        <v>4</v>
      </c>
      <c r="M109" s="40">
        <v>5150</v>
      </c>
      <c r="N109" s="40">
        <v>300</v>
      </c>
      <c r="O109" s="40">
        <v>300</v>
      </c>
      <c r="P109" s="49"/>
      <c r="Q109" s="40"/>
      <c r="R109" s="2"/>
      <c r="S109" s="2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9.5" customHeight="1">
      <c r="A110" s="93"/>
      <c r="B110" s="40" t="s">
        <v>43</v>
      </c>
      <c r="C110" s="40"/>
      <c r="D110" s="40">
        <v>25</v>
      </c>
      <c r="E110" s="40">
        <f>M110+N110+O110+P110+Q110</f>
        <v>5750</v>
      </c>
      <c r="F110" s="40">
        <v>1</v>
      </c>
      <c r="G110" s="40">
        <v>3</v>
      </c>
      <c r="H110" s="40">
        <f>F110*G110</f>
        <v>3</v>
      </c>
      <c r="I110" s="62">
        <f>(E110*H110)/1000</f>
        <v>17.25</v>
      </c>
      <c r="J110" s="88">
        <f>0.006165376*D110*D110</f>
        <v>3.8533600000000003</v>
      </c>
      <c r="K110" s="63">
        <f>I110*J110</f>
        <v>66.47046</v>
      </c>
      <c r="L110" s="43">
        <v>5</v>
      </c>
      <c r="M110" s="40">
        <v>5150</v>
      </c>
      <c r="N110" s="40">
        <v>300</v>
      </c>
      <c r="O110" s="54">
        <v>300</v>
      </c>
      <c r="P110" s="44"/>
      <c r="Q110" s="43"/>
      <c r="R110" s="2"/>
      <c r="S110" s="2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9" ht="19.5" customHeight="1">
      <c r="A111" s="93"/>
      <c r="B111" s="40" t="s">
        <v>42</v>
      </c>
      <c r="C111" s="40"/>
      <c r="D111" s="40">
        <v>12</v>
      </c>
      <c r="E111" s="40">
        <f>M111+N111+O111+P111+Q111</f>
        <v>5150</v>
      </c>
      <c r="F111" s="40">
        <v>2</v>
      </c>
      <c r="G111" s="40">
        <v>3</v>
      </c>
      <c r="H111" s="40">
        <f>F111*G111</f>
        <v>6</v>
      </c>
      <c r="I111" s="62">
        <f>(E111*H111)/1000</f>
        <v>30.9</v>
      </c>
      <c r="J111" s="88">
        <f>0.006165376*D111*D111</f>
        <v>0.887814144</v>
      </c>
      <c r="K111" s="63">
        <f>I111*J111</f>
        <v>27.4334570496</v>
      </c>
      <c r="L111" s="43">
        <v>1</v>
      </c>
      <c r="M111" s="40">
        <v>5150</v>
      </c>
      <c r="N111" s="40"/>
      <c r="O111" s="40"/>
      <c r="P111" s="55"/>
      <c r="Q111" s="40"/>
      <c r="R111" s="2"/>
      <c r="S111" s="2"/>
    </row>
    <row r="112" spans="1:19" ht="19.5" customHeight="1">
      <c r="A112" s="93"/>
      <c r="B112" s="40" t="s">
        <v>44</v>
      </c>
      <c r="C112" s="40">
        <v>200</v>
      </c>
      <c r="D112" s="40">
        <v>10</v>
      </c>
      <c r="E112" s="40">
        <f>M112+N112+O112+P112+Q112</f>
        <v>2030</v>
      </c>
      <c r="F112" s="40">
        <v>2</v>
      </c>
      <c r="G112" s="40">
        <v>11</v>
      </c>
      <c r="H112" s="40">
        <f>F112*G112</f>
        <v>22</v>
      </c>
      <c r="I112" s="62">
        <f>(E112*H112)/1000</f>
        <v>44.66</v>
      </c>
      <c r="J112" s="88">
        <f>0.006165376*D112*D112</f>
        <v>0.6165376</v>
      </c>
      <c r="K112" s="63">
        <f>I112*J112</f>
        <v>27.534569215999998</v>
      </c>
      <c r="L112" s="43">
        <v>8</v>
      </c>
      <c r="M112" s="40">
        <v>220</v>
      </c>
      <c r="N112" s="40">
        <v>720</v>
      </c>
      <c r="O112" s="40">
        <v>220</v>
      </c>
      <c r="P112" s="40">
        <v>720</v>
      </c>
      <c r="Q112" s="40">
        <v>150</v>
      </c>
      <c r="R112" s="2"/>
      <c r="S112" s="2"/>
    </row>
    <row r="113" spans="1:19" ht="19.5" customHeight="1">
      <c r="A113" s="94" t="s">
        <v>45</v>
      </c>
      <c r="B113" s="95"/>
      <c r="C113" s="95"/>
      <c r="D113" s="95"/>
      <c r="E113" s="95"/>
      <c r="F113" s="95"/>
      <c r="G113" s="95"/>
      <c r="H113" s="95"/>
      <c r="I113" s="95"/>
      <c r="J113" s="96"/>
      <c r="K113" s="63">
        <f>SUM(K109:K112)</f>
        <v>187.9089462656</v>
      </c>
      <c r="L113" s="97" t="s">
        <v>17</v>
      </c>
      <c r="M113" s="98"/>
      <c r="N113" s="98"/>
      <c r="O113" s="98"/>
      <c r="P113" s="98"/>
      <c r="Q113" s="99"/>
      <c r="R113" s="2"/>
      <c r="S113" s="2"/>
    </row>
    <row r="114" spans="1:19" ht="19.5" customHeight="1">
      <c r="A114" s="100" t="s">
        <v>59</v>
      </c>
      <c r="B114" s="101"/>
      <c r="C114" s="101"/>
      <c r="D114" s="101"/>
      <c r="E114" s="101"/>
      <c r="F114" s="101"/>
      <c r="G114" s="101"/>
      <c r="H114" s="101"/>
      <c r="I114" s="101"/>
      <c r="J114" s="102"/>
      <c r="K114" s="65">
        <f>K113*3</f>
        <v>563.7268387968</v>
      </c>
      <c r="L114" s="103" t="s">
        <v>17</v>
      </c>
      <c r="M114" s="104"/>
      <c r="N114" s="104"/>
      <c r="O114" s="104"/>
      <c r="P114" s="104"/>
      <c r="Q114" s="105"/>
      <c r="R114" s="2"/>
      <c r="S114" s="2"/>
    </row>
    <row r="115" spans="1:19" ht="19.5" customHeight="1">
      <c r="A115" s="106" t="s">
        <v>70</v>
      </c>
      <c r="B115" s="106"/>
      <c r="C115" s="106"/>
      <c r="D115" s="106"/>
      <c r="E115" s="106"/>
      <c r="F115" s="106"/>
      <c r="G115" s="106"/>
      <c r="H115" s="106"/>
      <c r="I115" s="106"/>
      <c r="J115" s="106"/>
      <c r="K115" s="59">
        <f>K102+K108+K114</f>
        <v>20750.138292979198</v>
      </c>
      <c r="L115" s="131" t="s">
        <v>66</v>
      </c>
      <c r="M115" s="131"/>
      <c r="N115" s="131"/>
      <c r="O115" s="131"/>
      <c r="P115" s="131"/>
      <c r="Q115" s="131"/>
      <c r="R115" s="2"/>
      <c r="S115" s="2"/>
    </row>
    <row r="116" spans="1:19" ht="19.5" customHeight="1">
      <c r="A116" s="152" t="s">
        <v>82</v>
      </c>
      <c r="B116" s="153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4"/>
      <c r="R116" s="5"/>
      <c r="S116" s="5"/>
    </row>
    <row r="117" spans="1:50" s="9" customFormat="1" ht="19.5" customHeight="1">
      <c r="A117" s="124" t="s">
        <v>72</v>
      </c>
      <c r="B117" s="40" t="s">
        <v>22</v>
      </c>
      <c r="C117" s="40">
        <v>125</v>
      </c>
      <c r="D117" s="40">
        <v>20</v>
      </c>
      <c r="E117" s="40">
        <f aca="true" t="shared" si="32" ref="E117:E122">M117+N117+O117+P117+Q117</f>
        <v>4300</v>
      </c>
      <c r="F117" s="56">
        <v>1</v>
      </c>
      <c r="G117" s="56">
        <v>59</v>
      </c>
      <c r="H117" s="40">
        <f aca="true" t="shared" si="33" ref="H117:H122">F117*G117</f>
        <v>59</v>
      </c>
      <c r="I117" s="62">
        <f aca="true" t="shared" si="34" ref="I117:I122">(H117*E117)/1000</f>
        <v>253.7</v>
      </c>
      <c r="J117" s="88">
        <f aca="true" t="shared" si="35" ref="J117:J122">0.006165376*D117*D117</f>
        <v>2.4661504</v>
      </c>
      <c r="K117" s="62">
        <f aca="true" t="shared" si="36" ref="K117:K122">I117*J117</f>
        <v>625.66235648</v>
      </c>
      <c r="L117" s="56">
        <v>4</v>
      </c>
      <c r="M117" s="56">
        <v>600</v>
      </c>
      <c r="N117" s="56">
        <v>3100</v>
      </c>
      <c r="O117" s="56">
        <v>600</v>
      </c>
      <c r="P117" s="56"/>
      <c r="Q117" s="56"/>
      <c r="R117" s="12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0"/>
    </row>
    <row r="118" spans="1:50" s="27" customFormat="1" ht="19.5" customHeight="1">
      <c r="A118" s="124"/>
      <c r="B118" s="40" t="s">
        <v>23</v>
      </c>
      <c r="C118" s="40">
        <v>200</v>
      </c>
      <c r="D118" s="40">
        <v>20</v>
      </c>
      <c r="E118" s="40">
        <f t="shared" si="32"/>
        <v>4300</v>
      </c>
      <c r="F118" s="56">
        <v>1</v>
      </c>
      <c r="G118" s="56">
        <v>37</v>
      </c>
      <c r="H118" s="40">
        <f t="shared" si="33"/>
        <v>37</v>
      </c>
      <c r="I118" s="62">
        <f t="shared" si="34"/>
        <v>159.1</v>
      </c>
      <c r="J118" s="88">
        <f t="shared" si="35"/>
        <v>2.4661504</v>
      </c>
      <c r="K118" s="62">
        <f t="shared" si="36"/>
        <v>392.36452864</v>
      </c>
      <c r="L118" s="56">
        <v>4</v>
      </c>
      <c r="M118" s="56">
        <v>600</v>
      </c>
      <c r="N118" s="56">
        <v>3100</v>
      </c>
      <c r="O118" s="56">
        <v>600</v>
      </c>
      <c r="P118" s="56"/>
      <c r="Q118" s="56"/>
      <c r="R118" s="15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26"/>
    </row>
    <row r="119" spans="1:50" s="9" customFormat="1" ht="19.5" customHeight="1">
      <c r="A119" s="124"/>
      <c r="B119" s="40" t="s">
        <v>46</v>
      </c>
      <c r="C119" s="40">
        <v>150</v>
      </c>
      <c r="D119" s="40">
        <v>20</v>
      </c>
      <c r="E119" s="40">
        <f t="shared" si="32"/>
        <v>8300</v>
      </c>
      <c r="F119" s="56">
        <v>1</v>
      </c>
      <c r="G119" s="56">
        <v>22</v>
      </c>
      <c r="H119" s="40">
        <f t="shared" si="33"/>
        <v>22</v>
      </c>
      <c r="I119" s="62">
        <f t="shared" si="34"/>
        <v>182.6</v>
      </c>
      <c r="J119" s="88">
        <f t="shared" si="35"/>
        <v>2.4661504</v>
      </c>
      <c r="K119" s="62">
        <f t="shared" si="36"/>
        <v>450.31906304</v>
      </c>
      <c r="L119" s="56">
        <v>5</v>
      </c>
      <c r="M119" s="56">
        <v>600</v>
      </c>
      <c r="N119" s="56">
        <v>7100</v>
      </c>
      <c r="O119" s="56">
        <v>600</v>
      </c>
      <c r="P119" s="56"/>
      <c r="Q119" s="56"/>
      <c r="R119" s="15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0"/>
    </row>
    <row r="120" spans="1:50" s="9" customFormat="1" ht="19.5" customHeight="1">
      <c r="A120" s="124"/>
      <c r="B120" s="40" t="s">
        <v>47</v>
      </c>
      <c r="C120" s="40">
        <v>200</v>
      </c>
      <c r="D120" s="40">
        <v>20</v>
      </c>
      <c r="E120" s="40">
        <f t="shared" si="32"/>
        <v>8300</v>
      </c>
      <c r="F120" s="56">
        <v>1</v>
      </c>
      <c r="G120" s="56">
        <v>17</v>
      </c>
      <c r="H120" s="40">
        <f t="shared" si="33"/>
        <v>17</v>
      </c>
      <c r="I120" s="62">
        <f t="shared" si="34"/>
        <v>141.1</v>
      </c>
      <c r="J120" s="88">
        <f t="shared" si="35"/>
        <v>2.4661504</v>
      </c>
      <c r="K120" s="62">
        <f t="shared" si="36"/>
        <v>347.97382144</v>
      </c>
      <c r="L120" s="56">
        <v>5</v>
      </c>
      <c r="M120" s="56">
        <v>600</v>
      </c>
      <c r="N120" s="56">
        <v>7100</v>
      </c>
      <c r="O120" s="56">
        <v>600</v>
      </c>
      <c r="P120" s="56"/>
      <c r="Q120" s="56"/>
      <c r="R120" s="15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0"/>
    </row>
    <row r="121" spans="1:50" s="9" customFormat="1" ht="19.5" customHeight="1">
      <c r="A121" s="124"/>
      <c r="B121" s="40" t="s">
        <v>97</v>
      </c>
      <c r="C121" s="40"/>
      <c r="D121" s="40">
        <v>16</v>
      </c>
      <c r="E121" s="40">
        <f t="shared" si="32"/>
        <v>3900</v>
      </c>
      <c r="F121" s="56">
        <v>2</v>
      </c>
      <c r="G121" s="56">
        <v>2</v>
      </c>
      <c r="H121" s="40">
        <f t="shared" si="33"/>
        <v>4</v>
      </c>
      <c r="I121" s="62">
        <f t="shared" si="34"/>
        <v>15.6</v>
      </c>
      <c r="J121" s="88">
        <f t="shared" si="35"/>
        <v>1.578336256</v>
      </c>
      <c r="K121" s="62">
        <f t="shared" si="36"/>
        <v>24.6220455936</v>
      </c>
      <c r="L121" s="56">
        <v>6</v>
      </c>
      <c r="M121" s="56">
        <v>3100</v>
      </c>
      <c r="N121" s="56">
        <v>400</v>
      </c>
      <c r="O121" s="56">
        <v>400</v>
      </c>
      <c r="P121" s="56"/>
      <c r="Q121" s="56"/>
      <c r="R121" s="15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0"/>
    </row>
    <row r="122" spans="1:50" s="9" customFormat="1" ht="19.5" customHeight="1">
      <c r="A122" s="124"/>
      <c r="B122" s="40" t="s">
        <v>98</v>
      </c>
      <c r="C122" s="40"/>
      <c r="D122" s="40">
        <v>16</v>
      </c>
      <c r="E122" s="40">
        <f t="shared" si="32"/>
        <v>7900</v>
      </c>
      <c r="F122" s="56">
        <v>2</v>
      </c>
      <c r="G122" s="56">
        <v>2</v>
      </c>
      <c r="H122" s="40">
        <f t="shared" si="33"/>
        <v>4</v>
      </c>
      <c r="I122" s="62">
        <f t="shared" si="34"/>
        <v>31.6</v>
      </c>
      <c r="J122" s="88">
        <f t="shared" si="35"/>
        <v>1.578336256</v>
      </c>
      <c r="K122" s="62">
        <f t="shared" si="36"/>
        <v>49.87542568960001</v>
      </c>
      <c r="L122" s="56">
        <v>6</v>
      </c>
      <c r="M122" s="56">
        <v>7100</v>
      </c>
      <c r="N122" s="56">
        <v>400</v>
      </c>
      <c r="O122" s="56">
        <v>400</v>
      </c>
      <c r="P122" s="56"/>
      <c r="Q122" s="56"/>
      <c r="R122" s="15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0"/>
    </row>
    <row r="123" spans="1:50" s="9" customFormat="1" ht="19.5" customHeight="1">
      <c r="A123" s="117" t="s">
        <v>73</v>
      </c>
      <c r="B123" s="118"/>
      <c r="C123" s="118"/>
      <c r="D123" s="118"/>
      <c r="E123" s="118"/>
      <c r="F123" s="118"/>
      <c r="G123" s="118"/>
      <c r="H123" s="118"/>
      <c r="I123" s="118"/>
      <c r="J123" s="119"/>
      <c r="K123" s="62">
        <f>SUM(K117:K122)</f>
        <v>1890.8172408832</v>
      </c>
      <c r="L123" s="57" t="s">
        <v>17</v>
      </c>
      <c r="M123" s="120"/>
      <c r="N123" s="121"/>
      <c r="O123" s="121"/>
      <c r="P123" s="121"/>
      <c r="Q123" s="122"/>
      <c r="R123" s="15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0"/>
    </row>
    <row r="124" spans="1:50" s="9" customFormat="1" ht="19.5" customHeight="1">
      <c r="A124" s="110" t="s">
        <v>80</v>
      </c>
      <c r="B124" s="111"/>
      <c r="C124" s="111"/>
      <c r="D124" s="111"/>
      <c r="E124" s="111"/>
      <c r="F124" s="111"/>
      <c r="G124" s="111"/>
      <c r="H124" s="111"/>
      <c r="I124" s="111"/>
      <c r="J124" s="112"/>
      <c r="K124" s="66">
        <f>K123*2</f>
        <v>3781.6344817664</v>
      </c>
      <c r="L124" s="58" t="s">
        <v>17</v>
      </c>
      <c r="M124" s="120"/>
      <c r="N124" s="121"/>
      <c r="O124" s="121"/>
      <c r="P124" s="121"/>
      <c r="Q124" s="122"/>
      <c r="R124" s="12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0"/>
    </row>
    <row r="125" spans="1:50" s="9" customFormat="1" ht="22.5" customHeight="1">
      <c r="A125" s="92" t="s">
        <v>81</v>
      </c>
      <c r="B125" s="40" t="s">
        <v>99</v>
      </c>
      <c r="C125" s="40"/>
      <c r="D125" s="40">
        <v>25</v>
      </c>
      <c r="E125" s="40">
        <f>M125+N125+O125+P125+Q125</f>
        <v>8650</v>
      </c>
      <c r="F125" s="40">
        <v>2</v>
      </c>
      <c r="G125" s="40">
        <v>20</v>
      </c>
      <c r="H125" s="40">
        <f>F125*G125</f>
        <v>40</v>
      </c>
      <c r="I125" s="62">
        <f>(H125*E125)/1000</f>
        <v>346</v>
      </c>
      <c r="J125" s="88">
        <f>0.006165376*D125*D125</f>
        <v>3.8533600000000003</v>
      </c>
      <c r="K125" s="62">
        <f>I125*J125</f>
        <v>1333.2625600000001</v>
      </c>
      <c r="L125" s="40">
        <v>6</v>
      </c>
      <c r="M125" s="40">
        <v>7850</v>
      </c>
      <c r="N125" s="40">
        <v>500</v>
      </c>
      <c r="O125" s="40">
        <v>300</v>
      </c>
      <c r="P125" s="40"/>
      <c r="Q125" s="40"/>
      <c r="R125" s="12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0"/>
    </row>
    <row r="126" spans="1:50" s="9" customFormat="1" ht="21.75" customHeight="1">
      <c r="A126" s="123"/>
      <c r="B126" s="40" t="s">
        <v>33</v>
      </c>
      <c r="C126" s="40">
        <v>75</v>
      </c>
      <c r="D126" s="40">
        <v>12</v>
      </c>
      <c r="E126" s="40">
        <f>M126+N126+O126+P126+Q126</f>
        <v>2587</v>
      </c>
      <c r="F126" s="40">
        <v>2</v>
      </c>
      <c r="G126" s="40">
        <v>84</v>
      </c>
      <c r="H126" s="40">
        <f>F126*G126</f>
        <v>168</v>
      </c>
      <c r="I126" s="62">
        <f>(H126*E126)/1000</f>
        <v>434.616</v>
      </c>
      <c r="J126" s="88">
        <f>0.006165376*D126*D126</f>
        <v>0.887814144</v>
      </c>
      <c r="K126" s="62">
        <f>I126*J126</f>
        <v>385.858232008704</v>
      </c>
      <c r="L126" s="40">
        <v>27</v>
      </c>
      <c r="M126" s="40">
        <v>2512</v>
      </c>
      <c r="N126" s="40">
        <v>75</v>
      </c>
      <c r="O126" s="40"/>
      <c r="P126" s="40"/>
      <c r="Q126" s="40"/>
      <c r="R126" s="12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0"/>
    </row>
    <row r="127" spans="1:24" s="18" customFormat="1" ht="19.5" customHeight="1">
      <c r="A127" s="117" t="s">
        <v>74</v>
      </c>
      <c r="B127" s="118"/>
      <c r="C127" s="118"/>
      <c r="D127" s="118"/>
      <c r="E127" s="118"/>
      <c r="F127" s="118"/>
      <c r="G127" s="118"/>
      <c r="H127" s="118"/>
      <c r="I127" s="118"/>
      <c r="J127" s="119"/>
      <c r="K127" s="62">
        <f>SUM(K125:K126)</f>
        <v>1719.120792008704</v>
      </c>
      <c r="L127" s="57" t="s">
        <v>17</v>
      </c>
      <c r="M127" s="120"/>
      <c r="N127" s="121"/>
      <c r="O127" s="121"/>
      <c r="P127" s="121"/>
      <c r="Q127" s="122"/>
      <c r="R127" s="22"/>
      <c r="S127" s="16"/>
      <c r="T127" s="23"/>
      <c r="U127" s="23"/>
      <c r="V127" s="23"/>
      <c r="W127" s="23"/>
      <c r="X127" s="33"/>
    </row>
    <row r="128" spans="1:24" s="18" customFormat="1" ht="19.5" customHeight="1">
      <c r="A128" s="110" t="s">
        <v>75</v>
      </c>
      <c r="B128" s="111"/>
      <c r="C128" s="111"/>
      <c r="D128" s="111"/>
      <c r="E128" s="111"/>
      <c r="F128" s="111"/>
      <c r="G128" s="111"/>
      <c r="H128" s="111"/>
      <c r="I128" s="111"/>
      <c r="J128" s="112"/>
      <c r="K128" s="66">
        <f>K127*2</f>
        <v>3438.241584017408</v>
      </c>
      <c r="L128" s="58" t="s">
        <v>17</v>
      </c>
      <c r="M128" s="120"/>
      <c r="N128" s="121"/>
      <c r="O128" s="121"/>
      <c r="P128" s="121"/>
      <c r="Q128" s="122"/>
      <c r="R128" s="22"/>
      <c r="S128" s="16"/>
      <c r="T128" s="23"/>
      <c r="U128" s="23"/>
      <c r="V128" s="23"/>
      <c r="W128" s="23"/>
      <c r="X128" s="33"/>
    </row>
    <row r="129" spans="1:50" s="9" customFormat="1" ht="22.5" customHeight="1">
      <c r="A129" s="92" t="s">
        <v>109</v>
      </c>
      <c r="B129" s="40" t="s">
        <v>110</v>
      </c>
      <c r="C129" s="40"/>
      <c r="D129" s="40">
        <v>25</v>
      </c>
      <c r="E129" s="40">
        <f>M129+N129+O129+P129+Q129</f>
        <v>5300</v>
      </c>
      <c r="F129" s="40">
        <v>2</v>
      </c>
      <c r="G129" s="40">
        <v>6</v>
      </c>
      <c r="H129" s="40">
        <f>F129*G129</f>
        <v>12</v>
      </c>
      <c r="I129" s="62">
        <f>(H129*E129)/1000</f>
        <v>63.6</v>
      </c>
      <c r="J129" s="88">
        <f>0.006165376*D129*D129</f>
        <v>3.8533600000000003</v>
      </c>
      <c r="K129" s="62">
        <f>I129*J129</f>
        <v>245.07369600000004</v>
      </c>
      <c r="L129" s="90" t="s">
        <v>112</v>
      </c>
      <c r="M129" s="40">
        <v>4700</v>
      </c>
      <c r="N129" s="40">
        <v>300</v>
      </c>
      <c r="O129" s="40">
        <v>300</v>
      </c>
      <c r="P129" s="40"/>
      <c r="Q129" s="40"/>
      <c r="R129" s="12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0"/>
    </row>
    <row r="130" spans="1:50" s="9" customFormat="1" ht="22.5" customHeight="1">
      <c r="A130" s="123"/>
      <c r="B130" s="40" t="s">
        <v>111</v>
      </c>
      <c r="C130" s="40"/>
      <c r="D130" s="40">
        <v>16</v>
      </c>
      <c r="E130" s="40">
        <f>M130+N130+O130+P130+Q130</f>
        <v>4700</v>
      </c>
      <c r="F130" s="40">
        <v>2</v>
      </c>
      <c r="G130" s="40">
        <v>2</v>
      </c>
      <c r="H130" s="40">
        <f>F130*G130</f>
        <v>4</v>
      </c>
      <c r="I130" s="62">
        <f>(H130*E130)/1000</f>
        <v>18.8</v>
      </c>
      <c r="J130" s="88">
        <f>0.006165376*D130*D130</f>
        <v>1.578336256</v>
      </c>
      <c r="K130" s="62">
        <f>I130*J130</f>
        <v>29.672721612800004</v>
      </c>
      <c r="L130" s="56">
        <v>1</v>
      </c>
      <c r="M130" s="40">
        <v>4700</v>
      </c>
      <c r="N130" s="40"/>
      <c r="O130" s="40"/>
      <c r="P130" s="40"/>
      <c r="Q130" s="40"/>
      <c r="R130" s="12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0"/>
    </row>
    <row r="131" spans="1:50" s="9" customFormat="1" ht="21.75" customHeight="1">
      <c r="A131" s="123"/>
      <c r="B131" s="40" t="s">
        <v>113</v>
      </c>
      <c r="C131" s="40">
        <v>150</v>
      </c>
      <c r="D131" s="40">
        <v>12</v>
      </c>
      <c r="E131" s="40">
        <f>M131+N131+O131+P131+Q131</f>
        <v>2750</v>
      </c>
      <c r="F131" s="40">
        <v>1</v>
      </c>
      <c r="G131" s="40">
        <v>22</v>
      </c>
      <c r="H131" s="40">
        <f>F131*G131</f>
        <v>22</v>
      </c>
      <c r="I131" s="62">
        <f>(H131*E131)/1000</f>
        <v>60.5</v>
      </c>
      <c r="J131" s="88">
        <f>0.006165376*D131*D131</f>
        <v>0.887814144</v>
      </c>
      <c r="K131" s="62">
        <f>I131*J131</f>
        <v>53.712755712</v>
      </c>
      <c r="L131" s="40">
        <v>8</v>
      </c>
      <c r="M131" s="40">
        <v>600</v>
      </c>
      <c r="N131" s="40">
        <v>700</v>
      </c>
      <c r="O131" s="40">
        <v>600</v>
      </c>
      <c r="P131" s="40">
        <v>700</v>
      </c>
      <c r="Q131" s="40">
        <v>150</v>
      </c>
      <c r="R131" s="12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0"/>
    </row>
    <row r="132" spans="1:50" s="9" customFormat="1" ht="21.75" customHeight="1">
      <c r="A132" s="137"/>
      <c r="B132" s="40" t="s">
        <v>113</v>
      </c>
      <c r="C132" s="40">
        <v>150</v>
      </c>
      <c r="D132" s="40">
        <v>12</v>
      </c>
      <c r="E132" s="40">
        <f>M132+N132+O132+P132+Q132</f>
        <v>1950</v>
      </c>
      <c r="F132" s="40">
        <v>1</v>
      </c>
      <c r="G132" s="40">
        <v>22</v>
      </c>
      <c r="H132" s="40">
        <f>F132*G132</f>
        <v>22</v>
      </c>
      <c r="I132" s="62">
        <f>(H132*E132)/1000</f>
        <v>42.9</v>
      </c>
      <c r="J132" s="88">
        <f>0.006165376*D132*D132</f>
        <v>0.887814144</v>
      </c>
      <c r="K132" s="62">
        <f>I132*J132</f>
        <v>38.0872267776</v>
      </c>
      <c r="L132" s="40">
        <v>8</v>
      </c>
      <c r="M132" s="40">
        <v>200</v>
      </c>
      <c r="N132" s="40">
        <v>700</v>
      </c>
      <c r="O132" s="40">
        <v>200</v>
      </c>
      <c r="P132" s="40">
        <v>700</v>
      </c>
      <c r="Q132" s="40">
        <v>150</v>
      </c>
      <c r="R132" s="12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0"/>
    </row>
    <row r="133" spans="1:24" s="18" customFormat="1" ht="19.5" customHeight="1">
      <c r="A133" s="117" t="s">
        <v>74</v>
      </c>
      <c r="B133" s="118"/>
      <c r="C133" s="118"/>
      <c r="D133" s="118"/>
      <c r="E133" s="118"/>
      <c r="F133" s="118"/>
      <c r="G133" s="118"/>
      <c r="H133" s="118"/>
      <c r="I133" s="118"/>
      <c r="J133" s="119"/>
      <c r="K133" s="62">
        <f>SUM(K129:K132)</f>
        <v>366.5464001024</v>
      </c>
      <c r="L133" s="57" t="s">
        <v>17</v>
      </c>
      <c r="M133" s="120"/>
      <c r="N133" s="121"/>
      <c r="O133" s="121"/>
      <c r="P133" s="121"/>
      <c r="Q133" s="122"/>
      <c r="R133" s="22"/>
      <c r="S133" s="16"/>
      <c r="T133" s="23"/>
      <c r="U133" s="23"/>
      <c r="V133" s="23"/>
      <c r="W133" s="23"/>
      <c r="X133" s="33"/>
    </row>
    <row r="134" spans="1:24" s="18" customFormat="1" ht="19.5" customHeight="1">
      <c r="A134" s="110" t="s">
        <v>75</v>
      </c>
      <c r="B134" s="111"/>
      <c r="C134" s="111"/>
      <c r="D134" s="111"/>
      <c r="E134" s="111"/>
      <c r="F134" s="111"/>
      <c r="G134" s="111"/>
      <c r="H134" s="111"/>
      <c r="I134" s="111"/>
      <c r="J134" s="112"/>
      <c r="K134" s="66">
        <f>K133*2</f>
        <v>733.0928002048</v>
      </c>
      <c r="L134" s="58" t="s">
        <v>17</v>
      </c>
      <c r="M134" s="120"/>
      <c r="N134" s="121"/>
      <c r="O134" s="121"/>
      <c r="P134" s="121"/>
      <c r="Q134" s="122"/>
      <c r="R134" s="22"/>
      <c r="S134" s="16"/>
      <c r="T134" s="23"/>
      <c r="U134" s="23"/>
      <c r="V134" s="23"/>
      <c r="W134" s="23"/>
      <c r="X134" s="33"/>
    </row>
    <row r="135" spans="1:24" s="18" customFormat="1" ht="19.5" customHeight="1">
      <c r="A135" s="124" t="s">
        <v>48</v>
      </c>
      <c r="B135" s="56" t="s">
        <v>76</v>
      </c>
      <c r="C135" s="56"/>
      <c r="D135" s="56">
        <v>25</v>
      </c>
      <c r="E135" s="40">
        <f>M135+N135+O135+P135+Q135</f>
        <v>7900</v>
      </c>
      <c r="F135" s="56">
        <v>1</v>
      </c>
      <c r="G135" s="56">
        <v>14</v>
      </c>
      <c r="H135" s="40">
        <f>F135*G135</f>
        <v>14</v>
      </c>
      <c r="I135" s="62">
        <f>(H135*E135)/1000</f>
        <v>110.6</v>
      </c>
      <c r="J135" s="88">
        <f>0.006165376*D135*D135</f>
        <v>3.8533600000000003</v>
      </c>
      <c r="K135" s="62">
        <f>I135*J135</f>
        <v>426.181616</v>
      </c>
      <c r="L135" s="56">
        <v>4</v>
      </c>
      <c r="M135" s="56">
        <v>6700</v>
      </c>
      <c r="N135" s="56">
        <v>600</v>
      </c>
      <c r="O135" s="56">
        <v>600</v>
      </c>
      <c r="P135" s="56"/>
      <c r="Q135" s="56"/>
      <c r="R135" s="22"/>
      <c r="S135" s="16"/>
      <c r="T135" s="23"/>
      <c r="U135" s="23"/>
      <c r="V135" s="23"/>
      <c r="W135" s="23"/>
      <c r="X135" s="33"/>
    </row>
    <row r="136" spans="1:24" s="18" customFormat="1" ht="19.5" customHeight="1">
      <c r="A136" s="124"/>
      <c r="B136" s="56" t="s">
        <v>89</v>
      </c>
      <c r="C136" s="56"/>
      <c r="D136" s="56">
        <v>25</v>
      </c>
      <c r="E136" s="40">
        <f>M136+N136+O136+P136+Q136</f>
        <v>7900</v>
      </c>
      <c r="F136" s="56">
        <v>1</v>
      </c>
      <c r="G136" s="56">
        <v>14</v>
      </c>
      <c r="H136" s="40">
        <f>F136*G136</f>
        <v>14</v>
      </c>
      <c r="I136" s="62">
        <f>(H136*E136)/1000</f>
        <v>110.6</v>
      </c>
      <c r="J136" s="88">
        <f>0.006165376*D136*D136</f>
        <v>3.8533600000000003</v>
      </c>
      <c r="K136" s="62">
        <f>I136*J136</f>
        <v>426.181616</v>
      </c>
      <c r="L136" s="56">
        <v>5</v>
      </c>
      <c r="M136" s="56">
        <v>6700</v>
      </c>
      <c r="N136" s="56">
        <v>600</v>
      </c>
      <c r="O136" s="56">
        <v>600</v>
      </c>
      <c r="P136" s="56"/>
      <c r="Q136" s="56"/>
      <c r="R136" s="16"/>
      <c r="S136" s="16"/>
      <c r="T136" s="23"/>
      <c r="U136" s="23"/>
      <c r="V136" s="23"/>
      <c r="W136" s="23"/>
      <c r="X136" s="33"/>
    </row>
    <row r="137" spans="1:24" s="25" customFormat="1" ht="19.5" customHeight="1">
      <c r="A137" s="124"/>
      <c r="B137" s="56" t="s">
        <v>100</v>
      </c>
      <c r="C137" s="56"/>
      <c r="D137" s="56">
        <v>16</v>
      </c>
      <c r="E137" s="40">
        <f>M137+N137+O137+P137+Q137</f>
        <v>8900</v>
      </c>
      <c r="F137" s="56">
        <v>2</v>
      </c>
      <c r="G137" s="56">
        <v>2</v>
      </c>
      <c r="H137" s="40">
        <f>F137*G137</f>
        <v>4</v>
      </c>
      <c r="I137" s="62">
        <f>(H137*E137)/1000</f>
        <v>35.6</v>
      </c>
      <c r="J137" s="88">
        <f>0.006165376*D137*D137</f>
        <v>1.578336256</v>
      </c>
      <c r="K137" s="62">
        <f>I137*J137</f>
        <v>56.18877071360001</v>
      </c>
      <c r="L137" s="56">
        <v>4</v>
      </c>
      <c r="M137" s="56">
        <v>6700</v>
      </c>
      <c r="N137" s="56">
        <v>1100</v>
      </c>
      <c r="O137" s="56">
        <v>1100</v>
      </c>
      <c r="P137" s="56"/>
      <c r="Q137" s="56"/>
      <c r="R137" s="16"/>
      <c r="S137" s="16"/>
      <c r="T137" s="23"/>
      <c r="U137" s="23"/>
      <c r="V137" s="23"/>
      <c r="W137" s="23"/>
      <c r="X137" s="34"/>
    </row>
    <row r="138" spans="1:24" s="18" customFormat="1" ht="19.5" customHeight="1">
      <c r="A138" s="124"/>
      <c r="B138" s="56" t="s">
        <v>101</v>
      </c>
      <c r="C138" s="56">
        <v>150</v>
      </c>
      <c r="D138" s="56">
        <v>12</v>
      </c>
      <c r="E138" s="40">
        <f>M138+N138+O138+P138+Q138</f>
        <v>5150</v>
      </c>
      <c r="F138" s="56">
        <v>1</v>
      </c>
      <c r="G138" s="56">
        <v>35</v>
      </c>
      <c r="H138" s="40">
        <f>F138*G138</f>
        <v>35</v>
      </c>
      <c r="I138" s="62">
        <f>(H138*E138)/1000</f>
        <v>180.25</v>
      </c>
      <c r="J138" s="88">
        <f>0.006165376*D138*D138</f>
        <v>0.887814144</v>
      </c>
      <c r="K138" s="62">
        <f>I138*J138</f>
        <v>160.028499456</v>
      </c>
      <c r="L138" s="56">
        <v>8</v>
      </c>
      <c r="M138" s="56">
        <v>1700</v>
      </c>
      <c r="N138" s="56">
        <v>800</v>
      </c>
      <c r="O138" s="56">
        <v>1700</v>
      </c>
      <c r="P138" s="56">
        <v>800</v>
      </c>
      <c r="Q138" s="56">
        <v>150</v>
      </c>
      <c r="R138" s="16"/>
      <c r="S138" s="23"/>
      <c r="T138" s="23"/>
      <c r="U138" s="23"/>
      <c r="V138" s="23"/>
      <c r="W138" s="23"/>
      <c r="X138" s="24"/>
    </row>
    <row r="139" spans="1:24" s="18" customFormat="1" ht="19.5" customHeight="1">
      <c r="A139" s="124"/>
      <c r="B139" s="56" t="s">
        <v>101</v>
      </c>
      <c r="C139" s="56">
        <v>150</v>
      </c>
      <c r="D139" s="56">
        <v>12</v>
      </c>
      <c r="E139" s="40">
        <f>M139+N139+O139+P139+Q139</f>
        <v>3310</v>
      </c>
      <c r="F139" s="56">
        <v>2</v>
      </c>
      <c r="G139" s="56">
        <v>35</v>
      </c>
      <c r="H139" s="40">
        <f>F139*G139</f>
        <v>70</v>
      </c>
      <c r="I139" s="62">
        <f>(H139*E139)/1000</f>
        <v>231.7</v>
      </c>
      <c r="J139" s="88">
        <f>0.006165376*D139*D139</f>
        <v>0.887814144</v>
      </c>
      <c r="K139" s="62">
        <f>I139*J139</f>
        <v>205.70653716479998</v>
      </c>
      <c r="L139" s="56">
        <v>8</v>
      </c>
      <c r="M139" s="56">
        <v>680</v>
      </c>
      <c r="N139" s="56">
        <v>900</v>
      </c>
      <c r="O139" s="56">
        <v>680</v>
      </c>
      <c r="P139" s="56">
        <v>900</v>
      </c>
      <c r="Q139" s="56">
        <v>150</v>
      </c>
      <c r="R139" s="23"/>
      <c r="S139" s="23"/>
      <c r="T139" s="23"/>
      <c r="U139" s="23"/>
      <c r="V139" s="23"/>
      <c r="W139" s="23"/>
      <c r="X139" s="24"/>
    </row>
    <row r="140" spans="1:24" s="18" customFormat="1" ht="19.5" customHeight="1">
      <c r="A140" s="117" t="s">
        <v>77</v>
      </c>
      <c r="B140" s="118"/>
      <c r="C140" s="118"/>
      <c r="D140" s="118"/>
      <c r="E140" s="118"/>
      <c r="F140" s="118"/>
      <c r="G140" s="118"/>
      <c r="H140" s="118"/>
      <c r="I140" s="118"/>
      <c r="J140" s="119"/>
      <c r="K140" s="62">
        <f>SUM(K135:K139)</f>
        <v>1274.2870393344</v>
      </c>
      <c r="L140" s="57" t="s">
        <v>17</v>
      </c>
      <c r="M140" s="120"/>
      <c r="N140" s="121"/>
      <c r="O140" s="121"/>
      <c r="P140" s="121"/>
      <c r="Q140" s="122"/>
      <c r="R140" s="23"/>
      <c r="S140" s="23"/>
      <c r="T140" s="23"/>
      <c r="U140" s="23"/>
      <c r="V140" s="23"/>
      <c r="W140" s="23"/>
      <c r="X140" s="24"/>
    </row>
    <row r="141" spans="1:24" s="18" customFormat="1" ht="19.5" customHeight="1">
      <c r="A141" s="110" t="s">
        <v>83</v>
      </c>
      <c r="B141" s="111"/>
      <c r="C141" s="111"/>
      <c r="D141" s="111"/>
      <c r="E141" s="111"/>
      <c r="F141" s="111"/>
      <c r="G141" s="111"/>
      <c r="H141" s="111"/>
      <c r="I141" s="111"/>
      <c r="J141" s="112"/>
      <c r="K141" s="66">
        <f>K140*2</f>
        <v>2548.5740786688</v>
      </c>
      <c r="L141" s="58" t="s">
        <v>17</v>
      </c>
      <c r="M141" s="120"/>
      <c r="N141" s="121"/>
      <c r="O141" s="121"/>
      <c r="P141" s="121"/>
      <c r="Q141" s="122"/>
      <c r="R141" s="23"/>
      <c r="S141" s="23"/>
      <c r="T141" s="23"/>
      <c r="U141" s="23"/>
      <c r="V141" s="23"/>
      <c r="W141" s="23"/>
      <c r="X141" s="24"/>
    </row>
    <row r="142" spans="1:24" s="18" customFormat="1" ht="19.5" customHeight="1">
      <c r="A142" s="92" t="s">
        <v>107</v>
      </c>
      <c r="B142" s="56" t="s">
        <v>22</v>
      </c>
      <c r="C142" s="56">
        <v>100</v>
      </c>
      <c r="D142" s="56">
        <v>10</v>
      </c>
      <c r="E142" s="40">
        <f>M142+N142+O142+P142+Q142</f>
        <v>1470</v>
      </c>
      <c r="F142" s="56">
        <v>1</v>
      </c>
      <c r="G142" s="56">
        <v>8</v>
      </c>
      <c r="H142" s="40">
        <f>F142*G142</f>
        <v>8</v>
      </c>
      <c r="I142" s="62">
        <f>(H142*E142)/1000</f>
        <v>11.76</v>
      </c>
      <c r="J142" s="88">
        <f>0.006165376*D142*D142</f>
        <v>0.6165376</v>
      </c>
      <c r="K142" s="62">
        <f>J142*I142</f>
        <v>7.250482176</v>
      </c>
      <c r="L142" s="56">
        <v>5</v>
      </c>
      <c r="M142" s="56">
        <v>400</v>
      </c>
      <c r="N142" s="56">
        <v>670</v>
      </c>
      <c r="O142" s="56">
        <v>400</v>
      </c>
      <c r="P142" s="56"/>
      <c r="Q142" s="56"/>
      <c r="R142" s="23"/>
      <c r="S142" s="23"/>
      <c r="T142" s="23"/>
      <c r="U142" s="23"/>
      <c r="V142" s="23"/>
      <c r="W142" s="23"/>
      <c r="X142" s="24"/>
    </row>
    <row r="143" spans="1:24" s="18" customFormat="1" ht="19.5" customHeight="1">
      <c r="A143" s="123"/>
      <c r="B143" s="56" t="s">
        <v>23</v>
      </c>
      <c r="C143" s="56">
        <v>100</v>
      </c>
      <c r="D143" s="56">
        <v>10</v>
      </c>
      <c r="E143" s="40">
        <f>M143+N143+O143+P143+Q143</f>
        <v>1520</v>
      </c>
      <c r="F143" s="56">
        <v>1</v>
      </c>
      <c r="G143" s="56">
        <v>8</v>
      </c>
      <c r="H143" s="40">
        <f>F143*G143</f>
        <v>8</v>
      </c>
      <c r="I143" s="62">
        <f>(H143*E143)/1000</f>
        <v>12.16</v>
      </c>
      <c r="J143" s="88">
        <f>0.006165376*D143*D143</f>
        <v>0.6165376</v>
      </c>
      <c r="K143" s="62">
        <f>J143*I143</f>
        <v>7.497097216</v>
      </c>
      <c r="L143" s="56">
        <v>5</v>
      </c>
      <c r="M143" s="56">
        <v>400</v>
      </c>
      <c r="N143" s="56">
        <v>720</v>
      </c>
      <c r="O143" s="56">
        <v>400</v>
      </c>
      <c r="P143" s="56"/>
      <c r="Q143" s="56"/>
      <c r="R143" s="23"/>
      <c r="S143" s="23"/>
      <c r="T143" s="23"/>
      <c r="U143" s="23"/>
      <c r="V143" s="23"/>
      <c r="W143" s="23"/>
      <c r="X143" s="24"/>
    </row>
    <row r="144" spans="1:24" s="18" customFormat="1" ht="19.5" customHeight="1">
      <c r="A144" s="117" t="s">
        <v>74</v>
      </c>
      <c r="B144" s="118"/>
      <c r="C144" s="118"/>
      <c r="D144" s="118"/>
      <c r="E144" s="118"/>
      <c r="F144" s="118"/>
      <c r="G144" s="118"/>
      <c r="H144" s="118"/>
      <c r="I144" s="118"/>
      <c r="J144" s="119"/>
      <c r="K144" s="62">
        <f>SUM(K142:K143)</f>
        <v>14.747579392</v>
      </c>
      <c r="L144" s="57" t="s">
        <v>17</v>
      </c>
      <c r="M144" s="120"/>
      <c r="N144" s="121"/>
      <c r="O144" s="121"/>
      <c r="P144" s="121"/>
      <c r="Q144" s="122"/>
      <c r="R144" s="23"/>
      <c r="S144" s="23"/>
      <c r="T144" s="23"/>
      <c r="U144" s="23"/>
      <c r="V144" s="23"/>
      <c r="W144" s="23"/>
      <c r="X144" s="24"/>
    </row>
    <row r="145" spans="1:24" s="18" customFormat="1" ht="19.5" customHeight="1">
      <c r="A145" s="110" t="s">
        <v>78</v>
      </c>
      <c r="B145" s="111"/>
      <c r="C145" s="111"/>
      <c r="D145" s="111"/>
      <c r="E145" s="111"/>
      <c r="F145" s="111"/>
      <c r="G145" s="111"/>
      <c r="H145" s="111"/>
      <c r="I145" s="111"/>
      <c r="J145" s="112"/>
      <c r="K145" s="66">
        <f>K144*6</f>
        <v>88.485476352</v>
      </c>
      <c r="L145" s="57" t="s">
        <v>17</v>
      </c>
      <c r="M145" s="120"/>
      <c r="N145" s="121"/>
      <c r="O145" s="121"/>
      <c r="P145" s="121"/>
      <c r="Q145" s="122"/>
      <c r="R145" s="23"/>
      <c r="S145" s="23"/>
      <c r="T145" s="23"/>
      <c r="U145" s="23"/>
      <c r="V145" s="23"/>
      <c r="W145" s="23"/>
      <c r="X145" s="24"/>
    </row>
    <row r="146" spans="1:24" s="18" customFormat="1" ht="19.5" customHeight="1">
      <c r="A146" s="92" t="s">
        <v>108</v>
      </c>
      <c r="B146" s="56" t="s">
        <v>46</v>
      </c>
      <c r="C146" s="56">
        <v>100</v>
      </c>
      <c r="D146" s="56">
        <v>10</v>
      </c>
      <c r="E146" s="40">
        <f>M146+N146+O146+P146+Q146</f>
        <v>1520</v>
      </c>
      <c r="F146" s="56">
        <v>1</v>
      </c>
      <c r="G146" s="56">
        <v>18</v>
      </c>
      <c r="H146" s="40">
        <f>F146*G146</f>
        <v>18</v>
      </c>
      <c r="I146" s="83">
        <f>(H146*E146)/1000</f>
        <v>27.36</v>
      </c>
      <c r="J146" s="88">
        <f>0.006165376*D146*D146</f>
        <v>0.6165376</v>
      </c>
      <c r="K146" s="62">
        <f>J146*I146</f>
        <v>16.868468736</v>
      </c>
      <c r="L146" s="56">
        <v>5</v>
      </c>
      <c r="M146" s="56">
        <v>400</v>
      </c>
      <c r="N146" s="56">
        <v>720</v>
      </c>
      <c r="O146" s="56">
        <v>400</v>
      </c>
      <c r="P146" s="56"/>
      <c r="Q146" s="56"/>
      <c r="R146" s="23"/>
      <c r="S146" s="23"/>
      <c r="T146" s="23"/>
      <c r="U146" s="23"/>
      <c r="V146" s="23"/>
      <c r="W146" s="23"/>
      <c r="X146" s="24"/>
    </row>
    <row r="147" spans="1:24" s="18" customFormat="1" ht="19.5" customHeight="1">
      <c r="A147" s="123"/>
      <c r="B147" s="56" t="s">
        <v>47</v>
      </c>
      <c r="C147" s="56">
        <v>100</v>
      </c>
      <c r="D147" s="56">
        <v>10</v>
      </c>
      <c r="E147" s="40">
        <f>M147+N147+O147+P147+Q147</f>
        <v>2520</v>
      </c>
      <c r="F147" s="56">
        <v>1</v>
      </c>
      <c r="G147" s="56">
        <v>8</v>
      </c>
      <c r="H147" s="40">
        <f>F147*G147</f>
        <v>8</v>
      </c>
      <c r="I147" s="83">
        <f>(H147*E147)/1000</f>
        <v>20.16</v>
      </c>
      <c r="J147" s="88">
        <f>0.006165376*D147*D147</f>
        <v>0.6165376</v>
      </c>
      <c r="K147" s="62">
        <f>J147*I147</f>
        <v>12.429398016</v>
      </c>
      <c r="L147" s="56">
        <v>5</v>
      </c>
      <c r="M147" s="56">
        <v>400</v>
      </c>
      <c r="N147" s="56">
        <v>1720</v>
      </c>
      <c r="O147" s="56">
        <v>400</v>
      </c>
      <c r="P147" s="56"/>
      <c r="Q147" s="56"/>
      <c r="R147" s="23"/>
      <c r="S147" s="23"/>
      <c r="T147" s="23"/>
      <c r="U147" s="23"/>
      <c r="V147" s="23"/>
      <c r="W147" s="23"/>
      <c r="X147" s="24"/>
    </row>
    <row r="148" spans="1:24" s="18" customFormat="1" ht="19.5" customHeight="1">
      <c r="A148" s="116" t="s">
        <v>79</v>
      </c>
      <c r="B148" s="116"/>
      <c r="C148" s="116"/>
      <c r="D148" s="116"/>
      <c r="E148" s="116"/>
      <c r="F148" s="116"/>
      <c r="G148" s="116"/>
      <c r="H148" s="116"/>
      <c r="I148" s="116"/>
      <c r="J148" s="116"/>
      <c r="K148" s="62">
        <f>SUM(K146:K147)</f>
        <v>29.297866752</v>
      </c>
      <c r="L148" s="107" t="s">
        <v>17</v>
      </c>
      <c r="M148" s="108"/>
      <c r="N148" s="108"/>
      <c r="O148" s="108"/>
      <c r="P148" s="108"/>
      <c r="Q148" s="109"/>
      <c r="R148" s="23"/>
      <c r="S148" s="23"/>
      <c r="T148" s="23"/>
      <c r="U148" s="23"/>
      <c r="V148" s="23"/>
      <c r="W148" s="23"/>
      <c r="X148" s="24"/>
    </row>
    <row r="149" spans="1:24" s="18" customFormat="1" ht="19.5" customHeight="1">
      <c r="A149" s="125" t="s">
        <v>84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79">
        <f>K148*6</f>
        <v>175.787200512</v>
      </c>
      <c r="L149" s="113" t="s">
        <v>17</v>
      </c>
      <c r="M149" s="114"/>
      <c r="N149" s="114"/>
      <c r="O149" s="114"/>
      <c r="P149" s="114"/>
      <c r="Q149" s="115"/>
      <c r="R149" s="23"/>
      <c r="S149" s="23"/>
      <c r="T149" s="23"/>
      <c r="U149" s="23"/>
      <c r="V149" s="23"/>
      <c r="W149" s="23"/>
      <c r="X149" s="24"/>
    </row>
    <row r="150" spans="1:24" s="18" customFormat="1" ht="19.5" customHeight="1">
      <c r="A150" s="106" t="s">
        <v>70</v>
      </c>
      <c r="B150" s="106"/>
      <c r="C150" s="106"/>
      <c r="D150" s="106"/>
      <c r="E150" s="106"/>
      <c r="F150" s="106"/>
      <c r="G150" s="106"/>
      <c r="H150" s="106"/>
      <c r="I150" s="106"/>
      <c r="J150" s="106"/>
      <c r="K150" s="60">
        <f>K124+K128+K134+K141+K145+K149</f>
        <v>10765.81562152141</v>
      </c>
      <c r="L150" s="113" t="s">
        <v>102</v>
      </c>
      <c r="M150" s="114"/>
      <c r="N150" s="114"/>
      <c r="O150" s="114"/>
      <c r="P150" s="114"/>
      <c r="Q150" s="115"/>
      <c r="R150" s="23"/>
      <c r="S150" s="23"/>
      <c r="T150" s="23"/>
      <c r="U150" s="23"/>
      <c r="V150" s="23"/>
      <c r="W150" s="23"/>
      <c r="X150" s="24"/>
    </row>
    <row r="151" spans="1:24" s="18" customFormat="1" ht="19.5" customHeight="1">
      <c r="A151" s="106" t="s">
        <v>103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77">
        <f>K150+K115+K92+K45+K31</f>
        <v>94387.4519773015</v>
      </c>
      <c r="L151" s="113" t="s">
        <v>104</v>
      </c>
      <c r="M151" s="114"/>
      <c r="N151" s="114"/>
      <c r="O151" s="114"/>
      <c r="P151" s="114"/>
      <c r="Q151" s="115"/>
      <c r="R151" s="23"/>
      <c r="S151" s="23"/>
      <c r="T151" s="23"/>
      <c r="U151" s="23"/>
      <c r="V151" s="23"/>
      <c r="W151" s="23"/>
      <c r="X151" s="24"/>
    </row>
    <row r="152" spans="2:17" ht="19.5" customHeight="1">
      <c r="B152" s="36"/>
      <c r="C152" s="36"/>
      <c r="D152" s="37"/>
      <c r="E152" s="37"/>
      <c r="F152" s="37"/>
      <c r="G152" s="37"/>
      <c r="H152" s="37"/>
      <c r="I152" s="84"/>
      <c r="J152" s="38"/>
      <c r="K152" s="38"/>
      <c r="L152" s="38"/>
      <c r="M152" s="36"/>
      <c r="N152" s="36"/>
      <c r="O152" s="36"/>
      <c r="P152" s="39"/>
      <c r="Q152" s="36"/>
    </row>
    <row r="153" spans="2:17" ht="19.5" customHeight="1">
      <c r="B153" s="36"/>
      <c r="C153" s="36"/>
      <c r="D153" s="37"/>
      <c r="E153" s="37"/>
      <c r="F153" s="37"/>
      <c r="G153" s="37"/>
      <c r="H153" s="37"/>
      <c r="I153" s="85"/>
      <c r="J153" s="38"/>
      <c r="K153" s="38"/>
      <c r="L153" s="38"/>
      <c r="M153" s="36"/>
      <c r="N153" s="36"/>
      <c r="O153" s="36"/>
      <c r="P153" s="39"/>
      <c r="Q153" s="36"/>
    </row>
    <row r="154" spans="9:12" ht="19.5" customHeight="1">
      <c r="I154" s="86"/>
      <c r="J154" s="64"/>
      <c r="K154" s="64"/>
      <c r="L154" s="1"/>
    </row>
    <row r="155" spans="9:12" ht="19.5" customHeight="1">
      <c r="I155" s="86"/>
      <c r="J155" s="64"/>
      <c r="K155" s="64"/>
      <c r="L155" s="1"/>
    </row>
    <row r="156" spans="9:12" ht="19.5" customHeight="1">
      <c r="I156" s="86"/>
      <c r="J156" s="64"/>
      <c r="K156" s="64"/>
      <c r="L156" s="1"/>
    </row>
    <row r="157" spans="9:12" ht="19.5" customHeight="1">
      <c r="I157" s="86"/>
      <c r="J157" s="64"/>
      <c r="K157" s="64"/>
      <c r="L157" s="1"/>
    </row>
    <row r="158" spans="9:12" ht="19.5" customHeight="1">
      <c r="I158" s="86"/>
      <c r="J158" s="64"/>
      <c r="K158" s="64"/>
      <c r="L158" s="1"/>
    </row>
    <row r="159" spans="9:12" ht="19.5" customHeight="1">
      <c r="I159" s="86"/>
      <c r="J159" s="64"/>
      <c r="K159" s="64"/>
      <c r="L159" s="1"/>
    </row>
    <row r="160" spans="9:12" ht="19.5" customHeight="1">
      <c r="I160" s="86"/>
      <c r="J160" s="64"/>
      <c r="K160" s="64"/>
      <c r="L160" s="1"/>
    </row>
    <row r="161" spans="9:12" ht="19.5" customHeight="1">
      <c r="I161" s="86"/>
      <c r="J161" s="64"/>
      <c r="K161" s="64"/>
      <c r="L161" s="1"/>
    </row>
    <row r="162" spans="9:12" ht="19.5" customHeight="1">
      <c r="I162" s="86"/>
      <c r="J162" s="64"/>
      <c r="K162" s="64"/>
      <c r="L162" s="1"/>
    </row>
    <row r="163" spans="9:12" ht="19.5" customHeight="1">
      <c r="I163" s="86"/>
      <c r="J163" s="64"/>
      <c r="K163" s="64"/>
      <c r="L163" s="1"/>
    </row>
    <row r="164" spans="9:12" ht="19.5" customHeight="1">
      <c r="I164" s="86"/>
      <c r="J164" s="64"/>
      <c r="K164" s="64"/>
      <c r="L164" s="1"/>
    </row>
    <row r="165" spans="9:12" ht="19.5" customHeight="1">
      <c r="I165" s="86"/>
      <c r="J165" s="64"/>
      <c r="K165" s="64"/>
      <c r="L165" s="1"/>
    </row>
    <row r="166" spans="9:12" ht="19.5" customHeight="1">
      <c r="I166" s="86"/>
      <c r="J166" s="64"/>
      <c r="K166" s="64"/>
      <c r="L166" s="1"/>
    </row>
    <row r="167" spans="9:12" ht="19.5" customHeight="1">
      <c r="I167" s="86"/>
      <c r="J167" s="64"/>
      <c r="K167" s="64"/>
      <c r="L167" s="1"/>
    </row>
    <row r="168" spans="9:12" ht="19.5" customHeight="1">
      <c r="I168" s="86"/>
      <c r="J168" s="64"/>
      <c r="K168" s="64"/>
      <c r="L168" s="1"/>
    </row>
    <row r="169" spans="9:12" ht="19.5" customHeight="1">
      <c r="I169" s="86"/>
      <c r="J169" s="64"/>
      <c r="K169" s="64"/>
      <c r="L169" s="1"/>
    </row>
    <row r="170" spans="9:12" ht="19.5" customHeight="1">
      <c r="I170" s="86"/>
      <c r="J170" s="64"/>
      <c r="K170" s="64"/>
      <c r="L170" s="1"/>
    </row>
    <row r="171" spans="9:12" ht="19.5" customHeight="1">
      <c r="I171" s="86"/>
      <c r="J171" s="64"/>
      <c r="K171" s="64"/>
      <c r="L171" s="1"/>
    </row>
    <row r="172" spans="9:12" ht="19.5" customHeight="1">
      <c r="I172" s="86"/>
      <c r="J172" s="64"/>
      <c r="K172" s="64"/>
      <c r="L172" s="1"/>
    </row>
    <row r="173" spans="9:12" ht="19.5" customHeight="1">
      <c r="I173" s="86"/>
      <c r="J173" s="64"/>
      <c r="K173" s="64"/>
      <c r="L173" s="1"/>
    </row>
    <row r="174" spans="9:12" ht="19.5" customHeight="1">
      <c r="I174" s="86"/>
      <c r="J174" s="64"/>
      <c r="K174" s="64"/>
      <c r="L174" s="1"/>
    </row>
    <row r="175" spans="9:12" ht="19.5" customHeight="1">
      <c r="I175" s="86"/>
      <c r="J175" s="64"/>
      <c r="K175" s="64"/>
      <c r="L175" s="1"/>
    </row>
    <row r="176" spans="9:12" ht="19.5" customHeight="1">
      <c r="I176" s="86"/>
      <c r="J176" s="64"/>
      <c r="K176" s="64"/>
      <c r="L176" s="1"/>
    </row>
    <row r="177" spans="9:12" ht="19.5" customHeight="1">
      <c r="I177" s="86"/>
      <c r="J177" s="64"/>
      <c r="K177" s="64"/>
      <c r="L177" s="1"/>
    </row>
    <row r="178" spans="9:12" ht="19.5" customHeight="1">
      <c r="I178" s="86"/>
      <c r="J178" s="64"/>
      <c r="K178" s="64"/>
      <c r="L178" s="1"/>
    </row>
    <row r="179" spans="9:12" ht="19.5" customHeight="1">
      <c r="I179" s="86"/>
      <c r="J179" s="64"/>
      <c r="K179" s="64"/>
      <c r="L179" s="1"/>
    </row>
    <row r="180" spans="9:12" ht="19.5" customHeight="1">
      <c r="I180" s="86"/>
      <c r="J180" s="64"/>
      <c r="K180" s="64"/>
      <c r="L180" s="1"/>
    </row>
    <row r="181" spans="9:12" ht="19.5" customHeight="1">
      <c r="I181" s="86"/>
      <c r="J181" s="64"/>
      <c r="K181" s="64"/>
      <c r="L181" s="1"/>
    </row>
    <row r="182" spans="9:12" ht="19.5" customHeight="1">
      <c r="I182" s="86"/>
      <c r="J182" s="64"/>
      <c r="K182" s="64"/>
      <c r="L182" s="1"/>
    </row>
    <row r="183" spans="9:12" ht="19.5" customHeight="1">
      <c r="I183" s="86"/>
      <c r="J183" s="64"/>
      <c r="K183" s="64"/>
      <c r="L183" s="1"/>
    </row>
    <row r="184" spans="9:12" ht="19.5" customHeight="1">
      <c r="I184" s="86"/>
      <c r="J184" s="64"/>
      <c r="K184" s="64"/>
      <c r="L184" s="1"/>
    </row>
    <row r="185" spans="9:12" ht="19.5" customHeight="1">
      <c r="I185" s="86"/>
      <c r="J185" s="64"/>
      <c r="K185" s="64"/>
      <c r="L185" s="1"/>
    </row>
    <row r="186" spans="9:12" ht="19.5" customHeight="1">
      <c r="I186" s="86"/>
      <c r="J186" s="64"/>
      <c r="K186" s="64"/>
      <c r="L186" s="1"/>
    </row>
    <row r="187" spans="9:12" ht="19.5" customHeight="1">
      <c r="I187" s="86"/>
      <c r="J187" s="64"/>
      <c r="K187" s="64"/>
      <c r="L187" s="1"/>
    </row>
    <row r="188" spans="9:12" ht="19.5" customHeight="1">
      <c r="I188" s="86"/>
      <c r="J188" s="64"/>
      <c r="K188" s="64"/>
      <c r="L188" s="1"/>
    </row>
    <row r="189" spans="9:12" ht="19.5" customHeight="1">
      <c r="I189" s="86"/>
      <c r="J189" s="64"/>
      <c r="K189" s="64"/>
      <c r="L189" s="1"/>
    </row>
    <row r="190" spans="9:12" ht="19.5" customHeight="1">
      <c r="I190" s="86"/>
      <c r="J190" s="64"/>
      <c r="K190" s="64"/>
      <c r="L190" s="1"/>
    </row>
    <row r="191" spans="9:12" ht="19.5" customHeight="1">
      <c r="I191" s="86"/>
      <c r="J191" s="64"/>
      <c r="K191" s="64"/>
      <c r="L191" s="1"/>
    </row>
    <row r="192" spans="9:12" ht="19.5" customHeight="1">
      <c r="I192" s="86"/>
      <c r="J192" s="64"/>
      <c r="K192" s="64"/>
      <c r="L192" s="1"/>
    </row>
    <row r="193" spans="9:12" ht="19.5" customHeight="1">
      <c r="I193" s="86"/>
      <c r="J193" s="64"/>
      <c r="K193" s="64"/>
      <c r="L193" s="1"/>
    </row>
    <row r="194" spans="9:12" ht="19.5" customHeight="1">
      <c r="I194" s="86"/>
      <c r="J194" s="64"/>
      <c r="K194" s="64"/>
      <c r="L194" s="1"/>
    </row>
    <row r="195" spans="9:12" ht="19.5" customHeight="1">
      <c r="I195" s="86"/>
      <c r="J195" s="64"/>
      <c r="K195" s="64"/>
      <c r="L195" s="1"/>
    </row>
    <row r="196" spans="9:12" ht="19.5" customHeight="1">
      <c r="I196" s="86"/>
      <c r="J196" s="64"/>
      <c r="K196" s="64"/>
      <c r="L196" s="1"/>
    </row>
  </sheetData>
  <sheetProtection/>
  <mergeCells count="128">
    <mergeCell ref="A114:J114"/>
    <mergeCell ref="L54:Q54"/>
    <mergeCell ref="A129:A132"/>
    <mergeCell ref="A133:J133"/>
    <mergeCell ref="M133:Q133"/>
    <mergeCell ref="A85:A89"/>
    <mergeCell ref="A102:J102"/>
    <mergeCell ref="L114:Q114"/>
    <mergeCell ref="L113:Q113"/>
    <mergeCell ref="A91:J91"/>
    <mergeCell ref="A101:J101"/>
    <mergeCell ref="A33:A36"/>
    <mergeCell ref="A37:J37"/>
    <mergeCell ref="L37:Q37"/>
    <mergeCell ref="A38:J38"/>
    <mergeCell ref="L38:Q38"/>
    <mergeCell ref="A55:J55"/>
    <mergeCell ref="L55:Q55"/>
    <mergeCell ref="A47:A53"/>
    <mergeCell ref="A45:J45"/>
    <mergeCell ref="L45:Q45"/>
    <mergeCell ref="L29:Q29"/>
    <mergeCell ref="L151:Q151"/>
    <mergeCell ref="L101:Q101"/>
    <mergeCell ref="A115:J115"/>
    <mergeCell ref="A109:A112"/>
    <mergeCell ref="A116:Q116"/>
    <mergeCell ref="L115:Q115"/>
    <mergeCell ref="A125:A126"/>
    <mergeCell ref="A127:J127"/>
    <mergeCell ref="M145:Q145"/>
    <mergeCell ref="A13:J13"/>
    <mergeCell ref="L23:Q23"/>
    <mergeCell ref="A30:J30"/>
    <mergeCell ref="L30:Q30"/>
    <mergeCell ref="A23:J23"/>
    <mergeCell ref="A24:J24"/>
    <mergeCell ref="L24:Q24"/>
    <mergeCell ref="A17:J17"/>
    <mergeCell ref="L17:Q17"/>
    <mergeCell ref="A29:J29"/>
    <mergeCell ref="A44:J44"/>
    <mergeCell ref="L71:Q71"/>
    <mergeCell ref="A90:J90"/>
    <mergeCell ref="A46:Q46"/>
    <mergeCell ref="A64:A69"/>
    <mergeCell ref="A70:J70"/>
    <mergeCell ref="L70:Q70"/>
    <mergeCell ref="A71:J71"/>
    <mergeCell ref="L62:Q62"/>
    <mergeCell ref="A54:J54"/>
    <mergeCell ref="A113:J113"/>
    <mergeCell ref="A63:J63"/>
    <mergeCell ref="A60:A61"/>
    <mergeCell ref="A72:A84"/>
    <mergeCell ref="A94:A100"/>
    <mergeCell ref="L92:Q92"/>
    <mergeCell ref="A62:J62"/>
    <mergeCell ref="A14:J14"/>
    <mergeCell ref="L14:Q14"/>
    <mergeCell ref="A19:A22"/>
    <mergeCell ref="A18:J18"/>
    <mergeCell ref="L18:Q18"/>
    <mergeCell ref="A56:A59"/>
    <mergeCell ref="A25:A28"/>
    <mergeCell ref="A43:J43"/>
    <mergeCell ref="A32:Q32"/>
    <mergeCell ref="L44:Q44"/>
    <mergeCell ref="A1:Q1"/>
    <mergeCell ref="I2:I4"/>
    <mergeCell ref="J2:J4"/>
    <mergeCell ref="K2:K4"/>
    <mergeCell ref="L2:L4"/>
    <mergeCell ref="A2:A4"/>
    <mergeCell ref="B2:B4"/>
    <mergeCell ref="D2:D4"/>
    <mergeCell ref="M2:Q3"/>
    <mergeCell ref="C2:C4"/>
    <mergeCell ref="H2:H4"/>
    <mergeCell ref="A6:A12"/>
    <mergeCell ref="A5:Q5"/>
    <mergeCell ref="A31:J31"/>
    <mergeCell ref="L31:Q31"/>
    <mergeCell ref="A15:A16"/>
    <mergeCell ref="E2:E4"/>
    <mergeCell ref="F2:F4"/>
    <mergeCell ref="G2:G4"/>
    <mergeCell ref="L13:Q13"/>
    <mergeCell ref="A128:J128"/>
    <mergeCell ref="A135:A139"/>
    <mergeCell ref="L91:Q91"/>
    <mergeCell ref="L90:Q90"/>
    <mergeCell ref="L43:Q43"/>
    <mergeCell ref="A39:A42"/>
    <mergeCell ref="A92:J92"/>
    <mergeCell ref="L63:Q63"/>
    <mergeCell ref="A93:Q93"/>
    <mergeCell ref="L102:Q102"/>
    <mergeCell ref="M127:Q127"/>
    <mergeCell ref="M128:Q128"/>
    <mergeCell ref="M134:Q134"/>
    <mergeCell ref="A117:A122"/>
    <mergeCell ref="A123:J123"/>
    <mergeCell ref="A149:J149"/>
    <mergeCell ref="A140:J140"/>
    <mergeCell ref="A145:J145"/>
    <mergeCell ref="A146:A147"/>
    <mergeCell ref="A141:J141"/>
    <mergeCell ref="A148:J148"/>
    <mergeCell ref="A150:J150"/>
    <mergeCell ref="A144:J144"/>
    <mergeCell ref="M123:Q123"/>
    <mergeCell ref="M124:Q124"/>
    <mergeCell ref="A124:J124"/>
    <mergeCell ref="M144:Q144"/>
    <mergeCell ref="A142:A143"/>
    <mergeCell ref="M140:Q140"/>
    <mergeCell ref="M141:Q141"/>
    <mergeCell ref="A103:A106"/>
    <mergeCell ref="A107:J107"/>
    <mergeCell ref="L107:Q107"/>
    <mergeCell ref="A108:J108"/>
    <mergeCell ref="L108:Q108"/>
    <mergeCell ref="A151:J151"/>
    <mergeCell ref="L148:Q148"/>
    <mergeCell ref="A134:J134"/>
    <mergeCell ref="L149:Q149"/>
    <mergeCell ref="L150:Q150"/>
  </mergeCells>
  <printOptions/>
  <pageMargins left="1.37" right="0.5" top="0.72" bottom="0.45" header="0.47" footer="0.22"/>
  <pageSetup horizontalDpi="600" verticalDpi="600" orientation="landscape" paperSize="9" scale="79" r:id="rId1"/>
  <headerFooter alignWithMargins="0">
    <oddFooter>&amp;RPage &amp;P of &amp;N</oddFooter>
  </headerFooter>
  <rowBreaks count="5" manualBreakCount="5">
    <brk id="24" max="16" man="1"/>
    <brk id="45" max="16" man="1"/>
    <brk id="71" max="16" man="1"/>
    <brk id="92" max="16" man="1"/>
    <brk id="124" max="16" man="1"/>
  </rowBreaks>
  <colBreaks count="1" manualBreakCount="1">
    <brk id="17" max="106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 Unit</dc:creator>
  <cp:keywords/>
  <dc:description/>
  <cp:lastModifiedBy>KONA COMPUTER</cp:lastModifiedBy>
  <cp:lastPrinted>2018-11-04T04:12:26Z</cp:lastPrinted>
  <dcterms:created xsi:type="dcterms:W3CDTF">2009-05-20T09:36:39Z</dcterms:created>
  <dcterms:modified xsi:type="dcterms:W3CDTF">2018-11-04T04:14:47Z</dcterms:modified>
  <cp:category/>
  <cp:version/>
  <cp:contentType/>
  <cp:contentStatus/>
</cp:coreProperties>
</file>